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\users\brian.cantrall\Documents\Ignite Docs\Docs\"/>
    </mc:Choice>
  </mc:AlternateContent>
  <bookViews>
    <workbookView xWindow="0" yWindow="0" windowWidth="28800" windowHeight="12300"/>
  </bookViews>
  <sheets>
    <sheet name="Inputs" sheetId="4" r:id="rId1"/>
    <sheet name="Loan 1 Amortization " sheetId="6" r:id="rId2"/>
    <sheet name="Loan 2 Amortization " sheetId="7" r:id="rId3"/>
    <sheet name="Calc" sheetId="5" state="hidden" r:id="rId4"/>
  </sheets>
  <definedNames>
    <definedName name="Beg_Bal" localSheetId="1">'Loan 1 Amortization '!$D$3:$D$362</definedName>
    <definedName name="Beg_Balance">'Loan 2 Amortization '!$D$3:$D$362</definedName>
    <definedName name="Data" localSheetId="1">'Loan 1 Amortization '!$B$3:$J$362</definedName>
    <definedName name="Data_2" localSheetId="2">'Loan 2 Amortization '!$B$3:$J$362</definedName>
    <definedName name="End_Bal" localSheetId="1">'Loan 1 Amortization '!$J$3:$J$362</definedName>
    <definedName name="End_Balance" localSheetId="2">'Loan 2 Amortization '!$J$3:$J$362</definedName>
    <definedName name="Extra_Pay" localSheetId="3">Calc!$F$18:$F$369</definedName>
    <definedName name="Extra_Pay" localSheetId="1">'Loan 1 Amortization '!$F$3:$F$362</definedName>
    <definedName name="Extra_Pay_2" localSheetId="3">Calc!$F$18:$F$369</definedName>
    <definedName name="Extra_Pay_2" localSheetId="0">Inputs!$F$18:$F$377</definedName>
    <definedName name="Extra_Pay_2" localSheetId="2">'Loan 2 Amortization '!$F$3:$F$362</definedName>
    <definedName name="Full_Print" localSheetId="1">'Loan 1 Amortization '!$B$1:$J$362</definedName>
    <definedName name="Full_Print" localSheetId="2">'Loan 2 Amortization '!$B$1:$J$362</definedName>
    <definedName name="Header_Row" localSheetId="1">ROW('Loan 1 Amortization '!$2:$2)</definedName>
    <definedName name="Header_Row" localSheetId="2">ROW('Loan 2 Amortization '!$2:$2)</definedName>
    <definedName name="Int" localSheetId="3">Calc!$I$10:$I$361</definedName>
    <definedName name="Int" localSheetId="1">'Loan 1 Amortization '!$I$3:$I$362</definedName>
    <definedName name="Interest_Rate" localSheetId="3">Inputs!$D$7</definedName>
    <definedName name="Interest_Rate" localSheetId="0">Inputs!$D$7</definedName>
    <definedName name="Interest_Rate" localSheetId="1">Inputs!$D$7</definedName>
    <definedName name="Interest_Rate_2">Inputs!$M$7</definedName>
    <definedName name="Intr_2">'Loan 2 Amortization '!$I$3:$I$362</definedName>
    <definedName name="Last_Row" localSheetId="1">IF('Loan 1 Amortization '!Values_Entered,'Loan 1 Amortization '!Header_Row+'Loan 1 Amortization '!Number_of_Payments,'Loan 1 Amortization '!Header_Row)</definedName>
    <definedName name="Last_Row" localSheetId="2">IF(Values_Entered_2,'Loan 2 Amortization '!Header_Row+Number_of_Payments,'Loan 2 Amortization '!Header_Row)</definedName>
    <definedName name="Last_Row">IF(Values_Entered_2,Header_Row+Number_of_Payments,'Loan 1 Amortization '!Header_Row)</definedName>
    <definedName name="Loan_Amount" localSheetId="3">Inputs!$D$5</definedName>
    <definedName name="Loan_Amount" localSheetId="0">Inputs!$D$5</definedName>
    <definedName name="Loan_Amount" localSheetId="1">Inputs!$D$5</definedName>
    <definedName name="Loan_Amount_2">Inputs!$M$5</definedName>
    <definedName name="Loan_Start" localSheetId="1">Inputs!$D$6</definedName>
    <definedName name="Loan_Start_2">Inputs!$M$6</definedName>
    <definedName name="Loan_Years" localSheetId="3">Inputs!$D$9/12</definedName>
    <definedName name="Loan_Years" localSheetId="0">Inputs!$D$9/12</definedName>
    <definedName name="Loan_Years" localSheetId="1">Inputs!$D$9/12</definedName>
    <definedName name="Loan_Years_2">Inputs!$M$9/12</definedName>
    <definedName name="Loan1Chart">IF(COUNT(Inputs!$D$5:$D$9)=5,OFFSET(#REF!,,,Inputs!$H$11+1),0)</definedName>
    <definedName name="Loan2Chart">IF(COUNT(Inputs!$M$5:$M$9)=5,OFFSET(#REF!,,,Inputs!$Q$11+1),0)</definedName>
    <definedName name="Number_of_Payments" localSheetId="1">MATCH(0.01,'Loan 1 Amortization '!End_Bal,-1)+1</definedName>
    <definedName name="Number_of_Payments">MATCH(0.01,'Loan 1 Amortization '!End_Bal,-1)+1</definedName>
    <definedName name="Number_of_Payments_2" localSheetId="3">MATCH(0.01,'Loan 2 Amortization '!End_Balance,-1)+1</definedName>
    <definedName name="Number_of_Payments_2" localSheetId="2">MATCH(0.01,'Loan 2 Amortization '!End_Balance,-1)+1</definedName>
    <definedName name="Pay_Date" localSheetId="1">'Loan 1 Amortization '!$C$3:$C$362</definedName>
    <definedName name="Pay_Date_2" localSheetId="2">'Loan 2 Amortization '!$C$3:$C$362</definedName>
    <definedName name="Pay_Num" localSheetId="1">'Loan 1 Amortization '!$B$3:$B$362</definedName>
    <definedName name="Pay_Num_2" localSheetId="2">'Loan 2 Amortization '!$B$3:$B$362</definedName>
    <definedName name="Payment_Date" localSheetId="1">DATE(YEAR('Loan 1 Amortization '!Loan_Start),MONTH('Loan 1 Amortization '!Loan_Start)+Payment_Number,DAY('Loan 1 Amortization '!Loan_Start))</definedName>
    <definedName name="Payment_Date" localSheetId="2">DATE(YEAR(Loan_Start_2),MONTH(Loan_Start_2)+Payment_Number,DAY(Loan_Start_2))</definedName>
    <definedName name="Payment_Date">DATE(YEAR(Loan_Start_2),MONTH('Loan 1 Amortization '!Loan_Start)+Payment_Number,DAY('Loan 1 Amortization '!Loan_Start))</definedName>
    <definedName name="Princ" localSheetId="1">'Loan 1 Amortization '!$H$3:$H$362</definedName>
    <definedName name="Princ_2" localSheetId="2">'Loan 2 Amortization '!$H$3:$H$362</definedName>
    <definedName name="_xlnm.Print_Area" localSheetId="1">OFFSET('Loan 1 Amortization '!Full_Print,0,0,'Loan 1 Amortization '!Last_Row)</definedName>
    <definedName name="_xlnm.Print_Area" localSheetId="2">OFFSET('Loan 2 Amortization '!Full_Print,0,0,'Loan 2 Amortization '!Last_Row)</definedName>
    <definedName name="Print_Area_Reset" localSheetId="1">OFFSET('Loan 1 Amortization '!Full_Print,0,0,'Loan 1 Amortization '!Last_Row)</definedName>
    <definedName name="Print_Area_Reset" localSheetId="2">OFFSET('Loan 2 Amortization '!Full_Print,0,0,'Loan 2 Amortization '!Last_Row)</definedName>
    <definedName name="Print_Area_Reset">OFFSET(Full_Print,0,0,Last_Row)</definedName>
    <definedName name="_xlnm.Print_Titles" localSheetId="1">'Loan 1 Amortization '!$2:$2</definedName>
    <definedName name="Print_Titles_2" localSheetId="2">'Loan 2 Amortization '!$2:$2</definedName>
    <definedName name="Sched_Pay" localSheetId="1">'Loan 1 Amortization '!$E$3:$E$362</definedName>
    <definedName name="Sched_Pay_2" localSheetId="2">'Loan 2 Amortization '!$E$3:$E$362</definedName>
    <definedName name="Scheduled_Extra_Payments" localSheetId="1">Inputs!$D$10</definedName>
    <definedName name="Scheduled_Extra_Payments_2">Inputs!$M$10</definedName>
    <definedName name="Scheduled_Interest_Rate" localSheetId="1">Inputs!$D$7</definedName>
    <definedName name="Scheduled_Interest_Rate_2" localSheetId="2">Inputs!$M$7</definedName>
    <definedName name="Scheduled_Monthly_Payment" localSheetId="1">Calc!$G$2</definedName>
    <definedName name="Scheduled_Monthly_Payment_2" localSheetId="2">Calc!$G$11</definedName>
    <definedName name="Total_Interest" localSheetId="1">'Loan 1 Amortization '!#REF!</definedName>
    <definedName name="Total_Interest_2" localSheetId="2">'Loan 2 Amortization '!#REF!</definedName>
    <definedName name="Total_Pay" localSheetId="1">'Loan 1 Amortization '!$G$3:$G$362</definedName>
    <definedName name="Total_Pay_2">'Loan 2 Amortization '!$G$3:$G$362</definedName>
    <definedName name="Total_Payment" localSheetId="1">'Loan 1 Amortization '!Sched_Pay+'Loan 1 Amortization '!Extra_Pay</definedName>
    <definedName name="Total_Payment">'Loan 2 Amortization '!Sched_Payment+'Loan 2 Amortization '!Extra_Pay_2</definedName>
    <definedName name="Values_Entered" localSheetId="3">IF('Loan 1 Amortization '!Loan_Amount*'Loan 1 Amortization '!Interest_Rate*'Loan 1 Amortization '!Loan_Years*'Loan 1 Amortization '!Loan_Start&gt;0,1,0)</definedName>
    <definedName name="Values_Entered" localSheetId="0">IF('Loan 1 Amortization '!Loan_Amount*'Loan 1 Amortization '!Interest_Rate*'Loan 1 Amortization '!Loan_Years*'Loan 1 Amortization '!Loan_Start&gt;0,1,0)</definedName>
    <definedName name="Values_Entered" localSheetId="1">IF('Loan 1 Amortization '!Loan_Amount*'Loan 1 Amortization '!Interest_Rate*'Loan 1 Amortization '!Loan_Years*'Loan 1 Amortization '!Loan_Start&gt;0,1,0)</definedName>
    <definedName name="Values_Entered_2">IF(Loan_Amount_2*Interest_Rate_2*Loan_Years_2*Loan_Start_2&gt;0,1,0)</definedName>
  </definedNames>
  <calcPr calcId="162913" concurrentCalc="0"/>
</workbook>
</file>

<file path=xl/calcChain.xml><?xml version="1.0" encoding="utf-8"?>
<calcChain xmlns="http://schemas.openxmlformats.org/spreadsheetml/2006/main">
  <c r="G11" i="5" l="1"/>
  <c r="A19" i="5"/>
  <c r="G12" i="5"/>
  <c r="G3" i="5"/>
  <c r="G2" i="5"/>
  <c r="A12" i="5"/>
  <c r="Q8" i="4"/>
  <c r="H8" i="4"/>
  <c r="Q5" i="4"/>
  <c r="D3" i="7"/>
  <c r="B3" i="7"/>
  <c r="B4" i="7"/>
  <c r="A5" i="5"/>
  <c r="A18" i="5"/>
  <c r="E3" i="7"/>
  <c r="I3" i="7"/>
  <c r="E4" i="7"/>
  <c r="B5" i="7"/>
  <c r="F4" i="7"/>
  <c r="C3" i="7"/>
  <c r="C4" i="7"/>
  <c r="F3" i="7"/>
  <c r="G3" i="7"/>
  <c r="H3" i="7"/>
  <c r="J3" i="7"/>
  <c r="G4" i="7"/>
  <c r="E5" i="7"/>
  <c r="C5" i="7"/>
  <c r="F5" i="7"/>
  <c r="B6" i="7"/>
  <c r="D4" i="7"/>
  <c r="G5" i="7"/>
  <c r="F6" i="7"/>
  <c r="B7" i="7"/>
  <c r="C6" i="7"/>
  <c r="E6" i="7"/>
  <c r="I4" i="7"/>
  <c r="H4" i="7"/>
  <c r="J4" i="7"/>
  <c r="G6" i="7"/>
  <c r="B8" i="7"/>
  <c r="C7" i="7"/>
  <c r="F7" i="7"/>
  <c r="E7" i="7"/>
  <c r="D5" i="7"/>
  <c r="I5" i="7"/>
  <c r="H5" i="7"/>
  <c r="J5" i="7"/>
  <c r="G7" i="7"/>
  <c r="F8" i="7"/>
  <c r="E8" i="7"/>
  <c r="B9" i="7"/>
  <c r="C8" i="7"/>
  <c r="G8" i="7"/>
  <c r="D6" i="7"/>
  <c r="E9" i="7"/>
  <c r="C9" i="7"/>
  <c r="F9" i="7"/>
  <c r="B10" i="7"/>
  <c r="G9" i="7"/>
  <c r="I6" i="7"/>
  <c r="F10" i="7"/>
  <c r="B11" i="7"/>
  <c r="F11" i="7"/>
  <c r="C10" i="7"/>
  <c r="E10" i="7"/>
  <c r="G10" i="7"/>
  <c r="C11" i="7"/>
  <c r="B12" i="7"/>
  <c r="F12" i="7"/>
  <c r="E11" i="7"/>
  <c r="G11" i="7"/>
  <c r="H6" i="7"/>
  <c r="J6" i="7"/>
  <c r="B13" i="7"/>
  <c r="C12" i="7"/>
  <c r="E12" i="7"/>
  <c r="D7" i="7"/>
  <c r="G12" i="7"/>
  <c r="I7" i="7"/>
  <c r="H7" i="7"/>
  <c r="J7" i="7"/>
  <c r="F13" i="7"/>
  <c r="E13" i="7"/>
  <c r="B14" i="7"/>
  <c r="C13" i="7"/>
  <c r="G13" i="7"/>
  <c r="D8" i="7"/>
  <c r="E14" i="7"/>
  <c r="B15" i="7"/>
  <c r="F14" i="7"/>
  <c r="C14" i="7"/>
  <c r="G14" i="7"/>
  <c r="B16" i="7"/>
  <c r="C15" i="7"/>
  <c r="E15" i="7"/>
  <c r="F15" i="7"/>
  <c r="I8" i="7"/>
  <c r="H8" i="7"/>
  <c r="J8" i="7"/>
  <c r="D9" i="7"/>
  <c r="G15" i="7"/>
  <c r="I9" i="7"/>
  <c r="H9" i="7"/>
  <c r="J9" i="7"/>
  <c r="D10" i="7"/>
  <c r="B17" i="7"/>
  <c r="C16" i="7"/>
  <c r="F16" i="7"/>
  <c r="E16" i="7"/>
  <c r="G16" i="7"/>
  <c r="F17" i="7"/>
  <c r="E17" i="7"/>
  <c r="B18" i="7"/>
  <c r="C17" i="7"/>
  <c r="I10" i="7"/>
  <c r="H10" i="7"/>
  <c r="J10" i="7"/>
  <c r="D11" i="7"/>
  <c r="G17" i="7"/>
  <c r="I11" i="7"/>
  <c r="H11" i="7"/>
  <c r="J11" i="7"/>
  <c r="D12" i="7"/>
  <c r="E18" i="7"/>
  <c r="B19" i="7"/>
  <c r="C18" i="7"/>
  <c r="F18" i="7"/>
  <c r="G18" i="7"/>
  <c r="I12" i="7"/>
  <c r="H12" i="7"/>
  <c r="J12" i="7"/>
  <c r="D13" i="7"/>
  <c r="B20" i="7"/>
  <c r="C19" i="7"/>
  <c r="E19" i="7"/>
  <c r="F19" i="7"/>
  <c r="G19" i="7"/>
  <c r="I13" i="7"/>
  <c r="H13" i="7"/>
  <c r="J13" i="7"/>
  <c r="D14" i="7"/>
  <c r="B21" i="7"/>
  <c r="C20" i="7"/>
  <c r="E20" i="7"/>
  <c r="F20" i="7"/>
  <c r="G20" i="7"/>
  <c r="I14" i="7"/>
  <c r="H14" i="7"/>
  <c r="J14" i="7"/>
  <c r="D15" i="7"/>
  <c r="F21" i="7"/>
  <c r="E21" i="7"/>
  <c r="B22" i="7"/>
  <c r="C21" i="7"/>
  <c r="G21" i="7"/>
  <c r="I15" i="7"/>
  <c r="H15" i="7"/>
  <c r="J15" i="7"/>
  <c r="D16" i="7"/>
  <c r="E22" i="7"/>
  <c r="C22" i="7"/>
  <c r="F22" i="7"/>
  <c r="B23" i="7"/>
  <c r="G22" i="7"/>
  <c r="B24" i="7"/>
  <c r="C23" i="7"/>
  <c r="F23" i="7"/>
  <c r="E23" i="7"/>
  <c r="I16" i="7"/>
  <c r="H16" i="7"/>
  <c r="J16" i="7"/>
  <c r="D17" i="7"/>
  <c r="G23" i="7"/>
  <c r="I17" i="7"/>
  <c r="H17" i="7"/>
  <c r="J17" i="7"/>
  <c r="D18" i="7"/>
  <c r="B25" i="7"/>
  <c r="C24" i="7"/>
  <c r="F24" i="7"/>
  <c r="E24" i="7"/>
  <c r="G24" i="7"/>
  <c r="F25" i="7"/>
  <c r="E25" i="7"/>
  <c r="B26" i="7"/>
  <c r="C25" i="7"/>
  <c r="I18" i="7"/>
  <c r="H18" i="7"/>
  <c r="J18" i="7"/>
  <c r="D19" i="7"/>
  <c r="G25" i="7"/>
  <c r="I19" i="7"/>
  <c r="H19" i="7"/>
  <c r="J19" i="7"/>
  <c r="D20" i="7"/>
  <c r="E26" i="7"/>
  <c r="B27" i="7"/>
  <c r="C26" i="7"/>
  <c r="F26" i="7"/>
  <c r="G26" i="7"/>
  <c r="I20" i="7"/>
  <c r="H20" i="7"/>
  <c r="J20" i="7"/>
  <c r="D21" i="7"/>
  <c r="B28" i="7"/>
  <c r="C27" i="7"/>
  <c r="E27" i="7"/>
  <c r="F27" i="7"/>
  <c r="G27" i="7"/>
  <c r="I21" i="7"/>
  <c r="H21" i="7"/>
  <c r="J21" i="7"/>
  <c r="D22" i="7"/>
  <c r="B29" i="7"/>
  <c r="C28" i="7"/>
  <c r="F28" i="7"/>
  <c r="E28" i="7"/>
  <c r="G28" i="7"/>
  <c r="F29" i="7"/>
  <c r="E29" i="7"/>
  <c r="B30" i="7"/>
  <c r="C29" i="7"/>
  <c r="I22" i="7"/>
  <c r="H22" i="7"/>
  <c r="J22" i="7"/>
  <c r="D23" i="7"/>
  <c r="G29" i="7"/>
  <c r="I23" i="7"/>
  <c r="H23" i="7"/>
  <c r="J23" i="7"/>
  <c r="D24" i="7"/>
  <c r="E30" i="7"/>
  <c r="B31" i="7"/>
  <c r="F30" i="7"/>
  <c r="C30" i="7"/>
  <c r="G30" i="7"/>
  <c r="I24" i="7"/>
  <c r="H24" i="7"/>
  <c r="J24" i="7"/>
  <c r="D25" i="7"/>
  <c r="B32" i="7"/>
  <c r="C31" i="7"/>
  <c r="E31" i="7"/>
  <c r="F31" i="7"/>
  <c r="G31" i="7"/>
  <c r="B33" i="7"/>
  <c r="C32" i="7"/>
  <c r="F32" i="7"/>
  <c r="E32" i="7"/>
  <c r="I25" i="7"/>
  <c r="H25" i="7"/>
  <c r="J25" i="7"/>
  <c r="D26" i="7"/>
  <c r="G32" i="7"/>
  <c r="I26" i="7"/>
  <c r="H26" i="7"/>
  <c r="J26" i="7"/>
  <c r="D27" i="7"/>
  <c r="F33" i="7"/>
  <c r="E33" i="7"/>
  <c r="B34" i="7"/>
  <c r="C33" i="7"/>
  <c r="G33" i="7"/>
  <c r="I27" i="7"/>
  <c r="H27" i="7"/>
  <c r="J27" i="7"/>
  <c r="D28" i="7"/>
  <c r="E34" i="7"/>
  <c r="B35" i="7"/>
  <c r="F34" i="7"/>
  <c r="C34" i="7"/>
  <c r="G34" i="7"/>
  <c r="I28" i="7"/>
  <c r="H28" i="7"/>
  <c r="J28" i="7"/>
  <c r="D29" i="7"/>
  <c r="B36" i="7"/>
  <c r="C35" i="7"/>
  <c r="E35" i="7"/>
  <c r="F35" i="7"/>
  <c r="G35" i="7"/>
  <c r="I29" i="7"/>
  <c r="H29" i="7"/>
  <c r="J29" i="7"/>
  <c r="D30" i="7"/>
  <c r="B37" i="7"/>
  <c r="C36" i="7"/>
  <c r="F36" i="7"/>
  <c r="E36" i="7"/>
  <c r="G36" i="7"/>
  <c r="F37" i="7"/>
  <c r="E37" i="7"/>
  <c r="B38" i="7"/>
  <c r="C37" i="7"/>
  <c r="I30" i="7"/>
  <c r="H30" i="7"/>
  <c r="J30" i="7"/>
  <c r="D31" i="7"/>
  <c r="G37" i="7"/>
  <c r="I31" i="7"/>
  <c r="H31" i="7"/>
  <c r="J31" i="7"/>
  <c r="D32" i="7"/>
  <c r="E38" i="7"/>
  <c r="C38" i="7"/>
  <c r="F38" i="7"/>
  <c r="B39" i="7"/>
  <c r="G38" i="7"/>
  <c r="B40" i="7"/>
  <c r="C39" i="7"/>
  <c r="E39" i="7"/>
  <c r="F39" i="7"/>
  <c r="I32" i="7"/>
  <c r="H32" i="7"/>
  <c r="J32" i="7"/>
  <c r="D33" i="7"/>
  <c r="G39" i="7"/>
  <c r="I33" i="7"/>
  <c r="H33" i="7"/>
  <c r="J33" i="7"/>
  <c r="D34" i="7"/>
  <c r="B41" i="7"/>
  <c r="C40" i="7"/>
  <c r="F40" i="7"/>
  <c r="E40" i="7"/>
  <c r="G40" i="7"/>
  <c r="F41" i="7"/>
  <c r="E41" i="7"/>
  <c r="B42" i="7"/>
  <c r="C41" i="7"/>
  <c r="I34" i="7"/>
  <c r="H34" i="7"/>
  <c r="J34" i="7"/>
  <c r="D35" i="7"/>
  <c r="G41" i="7"/>
  <c r="I35" i="7"/>
  <c r="H35" i="7"/>
  <c r="J35" i="7"/>
  <c r="D36" i="7"/>
  <c r="E42" i="7"/>
  <c r="B43" i="7"/>
  <c r="C42" i="7"/>
  <c r="F42" i="7"/>
  <c r="G42" i="7"/>
  <c r="I36" i="7"/>
  <c r="H36" i="7"/>
  <c r="J36" i="7"/>
  <c r="D37" i="7"/>
  <c r="B44" i="7"/>
  <c r="C43" i="7"/>
  <c r="E43" i="7"/>
  <c r="F43" i="7"/>
  <c r="G43" i="7"/>
  <c r="I37" i="7"/>
  <c r="H37" i="7"/>
  <c r="J37" i="7"/>
  <c r="D38" i="7"/>
  <c r="B45" i="7"/>
  <c r="C44" i="7"/>
  <c r="E44" i="7"/>
  <c r="F44" i="7"/>
  <c r="G44" i="7"/>
  <c r="F45" i="7"/>
  <c r="E45" i="7"/>
  <c r="B46" i="7"/>
  <c r="C45" i="7"/>
  <c r="I38" i="7"/>
  <c r="H38" i="7"/>
  <c r="J38" i="7"/>
  <c r="D39" i="7"/>
  <c r="G45" i="7"/>
  <c r="E46" i="7"/>
  <c r="C46" i="7"/>
  <c r="F46" i="7"/>
  <c r="B47" i="7"/>
  <c r="I39" i="7"/>
  <c r="H39" i="7"/>
  <c r="J39" i="7"/>
  <c r="D40" i="7"/>
  <c r="G46" i="7"/>
  <c r="I40" i="7"/>
  <c r="H40" i="7"/>
  <c r="J40" i="7"/>
  <c r="D41" i="7"/>
  <c r="B48" i="7"/>
  <c r="C47" i="7"/>
  <c r="E47" i="7"/>
  <c r="F47" i="7"/>
  <c r="G47" i="7"/>
  <c r="B49" i="7"/>
  <c r="C48" i="7"/>
  <c r="F48" i="7"/>
  <c r="E48" i="7"/>
  <c r="I41" i="7"/>
  <c r="H41" i="7"/>
  <c r="J41" i="7"/>
  <c r="D42" i="7"/>
  <c r="G48" i="7"/>
  <c r="F49" i="7"/>
  <c r="E49" i="7"/>
  <c r="B50" i="7"/>
  <c r="C49" i="7"/>
  <c r="I42" i="7"/>
  <c r="H42" i="7"/>
  <c r="J42" i="7"/>
  <c r="D43" i="7"/>
  <c r="G49" i="7"/>
  <c r="I43" i="7"/>
  <c r="H43" i="7"/>
  <c r="J43" i="7"/>
  <c r="D44" i="7"/>
  <c r="E50" i="7"/>
  <c r="C50" i="7"/>
  <c r="B51" i="7"/>
  <c r="F50" i="7"/>
  <c r="G50" i="7"/>
  <c r="I44" i="7"/>
  <c r="H44" i="7"/>
  <c r="J44" i="7"/>
  <c r="D45" i="7"/>
  <c r="B52" i="7"/>
  <c r="C51" i="7"/>
  <c r="E51" i="7"/>
  <c r="F51" i="7"/>
  <c r="G51" i="7"/>
  <c r="I45" i="7"/>
  <c r="H45" i="7"/>
  <c r="J45" i="7"/>
  <c r="D46" i="7"/>
  <c r="B53" i="7"/>
  <c r="C52" i="7"/>
  <c r="F52" i="7"/>
  <c r="E52" i="7"/>
  <c r="G52" i="7"/>
  <c r="F53" i="7"/>
  <c r="E53" i="7"/>
  <c r="B54" i="7"/>
  <c r="C53" i="7"/>
  <c r="I46" i="7"/>
  <c r="H46" i="7"/>
  <c r="J46" i="7"/>
  <c r="D47" i="7"/>
  <c r="G53" i="7"/>
  <c r="I47" i="7"/>
  <c r="H47" i="7"/>
  <c r="J47" i="7"/>
  <c r="D48" i="7"/>
  <c r="E54" i="7"/>
  <c r="C54" i="7"/>
  <c r="B55" i="7"/>
  <c r="F54" i="7"/>
  <c r="G54" i="7"/>
  <c r="I48" i="7"/>
  <c r="H48" i="7"/>
  <c r="J48" i="7"/>
  <c r="D49" i="7"/>
  <c r="F55" i="7"/>
  <c r="B56" i="7"/>
  <c r="C55" i="7"/>
  <c r="E55" i="7"/>
  <c r="G55" i="7"/>
  <c r="B57" i="7"/>
  <c r="C56" i="7"/>
  <c r="F56" i="7"/>
  <c r="E56" i="7"/>
  <c r="I49" i="7"/>
  <c r="H49" i="7"/>
  <c r="J49" i="7"/>
  <c r="D50" i="7"/>
  <c r="G56" i="7"/>
  <c r="F57" i="7"/>
  <c r="E57" i="7"/>
  <c r="B58" i="7"/>
  <c r="C57" i="7"/>
  <c r="I50" i="7"/>
  <c r="H50" i="7"/>
  <c r="J50" i="7"/>
  <c r="D51" i="7"/>
  <c r="G57" i="7"/>
  <c r="I51" i="7"/>
  <c r="H51" i="7"/>
  <c r="J51" i="7"/>
  <c r="D52" i="7"/>
  <c r="E58" i="7"/>
  <c r="B59" i="7"/>
  <c r="F58" i="7"/>
  <c r="C58" i="7"/>
  <c r="G58" i="7"/>
  <c r="I52" i="7"/>
  <c r="H52" i="7"/>
  <c r="J52" i="7"/>
  <c r="D53" i="7"/>
  <c r="B60" i="7"/>
  <c r="C59" i="7"/>
  <c r="E59" i="7"/>
  <c r="F59" i="7"/>
  <c r="G59" i="7"/>
  <c r="B61" i="7"/>
  <c r="C60" i="7"/>
  <c r="F60" i="7"/>
  <c r="E60" i="7"/>
  <c r="I53" i="7"/>
  <c r="H53" i="7"/>
  <c r="J53" i="7"/>
  <c r="D54" i="7"/>
  <c r="G60" i="7"/>
  <c r="F61" i="7"/>
  <c r="E61" i="7"/>
  <c r="B62" i="7"/>
  <c r="C61" i="7"/>
  <c r="I54" i="7"/>
  <c r="H54" i="7"/>
  <c r="J54" i="7"/>
  <c r="D55" i="7"/>
  <c r="G61" i="7"/>
  <c r="I55" i="7"/>
  <c r="H55" i="7"/>
  <c r="J55" i="7"/>
  <c r="D56" i="7"/>
  <c r="E62" i="7"/>
  <c r="C62" i="7"/>
  <c r="F62" i="7"/>
  <c r="B63" i="7"/>
  <c r="G62" i="7"/>
  <c r="I56" i="7"/>
  <c r="H56" i="7"/>
  <c r="J56" i="7"/>
  <c r="D57" i="7"/>
  <c r="F63" i="7"/>
  <c r="B64" i="7"/>
  <c r="C63" i="7"/>
  <c r="E63" i="7"/>
  <c r="G63" i="7"/>
  <c r="B65" i="7"/>
  <c r="C64" i="7"/>
  <c r="F64" i="7"/>
  <c r="E64" i="7"/>
  <c r="I57" i="7"/>
  <c r="H57" i="7"/>
  <c r="J57" i="7"/>
  <c r="D58" i="7"/>
  <c r="G64" i="7"/>
  <c r="I58" i="7"/>
  <c r="H58" i="7"/>
  <c r="J58" i="7"/>
  <c r="D59" i="7"/>
  <c r="F65" i="7"/>
  <c r="E65" i="7"/>
  <c r="B66" i="7"/>
  <c r="C65" i="7"/>
  <c r="G65" i="7"/>
  <c r="I59" i="7"/>
  <c r="H59" i="7"/>
  <c r="J59" i="7"/>
  <c r="D60" i="7"/>
  <c r="E66" i="7"/>
  <c r="B67" i="7"/>
  <c r="F66" i="7"/>
  <c r="C66" i="7"/>
  <c r="G66" i="7"/>
  <c r="I60" i="7"/>
  <c r="H60" i="7"/>
  <c r="J60" i="7"/>
  <c r="D61" i="7"/>
  <c r="F67" i="7"/>
  <c r="C67" i="7"/>
  <c r="E67" i="7"/>
  <c r="B68" i="7"/>
  <c r="G67" i="7"/>
  <c r="I61" i="7"/>
  <c r="H61" i="7"/>
  <c r="J61" i="7"/>
  <c r="D62" i="7"/>
  <c r="B69" i="7"/>
  <c r="C68" i="7"/>
  <c r="E68" i="7"/>
  <c r="F68" i="7"/>
  <c r="G68" i="7"/>
  <c r="F69" i="7"/>
  <c r="B70" i="7"/>
  <c r="E69" i="7"/>
  <c r="C69" i="7"/>
  <c r="I62" i="7"/>
  <c r="H62" i="7"/>
  <c r="J62" i="7"/>
  <c r="D63" i="7"/>
  <c r="G69" i="7"/>
  <c r="I63" i="7"/>
  <c r="H63" i="7"/>
  <c r="J63" i="7"/>
  <c r="D64" i="7"/>
  <c r="E70" i="7"/>
  <c r="C70" i="7"/>
  <c r="F70" i="7"/>
  <c r="B71" i="7"/>
  <c r="G70" i="7"/>
  <c r="I64" i="7"/>
  <c r="H64" i="7"/>
  <c r="J64" i="7"/>
  <c r="D65" i="7"/>
  <c r="E71" i="7"/>
  <c r="C71" i="7"/>
  <c r="B72" i="7"/>
  <c r="F71" i="7"/>
  <c r="G71" i="7"/>
  <c r="B73" i="7"/>
  <c r="C72" i="7"/>
  <c r="F72" i="7"/>
  <c r="E72" i="7"/>
  <c r="I65" i="7"/>
  <c r="H65" i="7"/>
  <c r="J65" i="7"/>
  <c r="D66" i="7"/>
  <c r="G72" i="7"/>
  <c r="F73" i="7"/>
  <c r="C73" i="7"/>
  <c r="E73" i="7"/>
  <c r="B74" i="7"/>
  <c r="I66" i="7"/>
  <c r="H66" i="7"/>
  <c r="J66" i="7"/>
  <c r="D67" i="7"/>
  <c r="G73" i="7"/>
  <c r="I67" i="7"/>
  <c r="H67" i="7"/>
  <c r="J67" i="7"/>
  <c r="D68" i="7"/>
  <c r="E74" i="7"/>
  <c r="C74" i="7"/>
  <c r="B75" i="7"/>
  <c r="F74" i="7"/>
  <c r="G74" i="7"/>
  <c r="I68" i="7"/>
  <c r="H68" i="7"/>
  <c r="J68" i="7"/>
  <c r="D69" i="7"/>
  <c r="B76" i="7"/>
  <c r="F75" i="7"/>
  <c r="E75" i="7"/>
  <c r="C75" i="7"/>
  <c r="G75" i="7"/>
  <c r="I69" i="7"/>
  <c r="H69" i="7"/>
  <c r="J69" i="7"/>
  <c r="D70" i="7"/>
  <c r="B77" i="7"/>
  <c r="C76" i="7"/>
  <c r="F76" i="7"/>
  <c r="E76" i="7"/>
  <c r="G76" i="7"/>
  <c r="F77" i="7"/>
  <c r="C77" i="7"/>
  <c r="B78" i="7"/>
  <c r="E77" i="7"/>
  <c r="I70" i="7"/>
  <c r="H70" i="7"/>
  <c r="J70" i="7"/>
  <c r="D71" i="7"/>
  <c r="G77" i="7"/>
  <c r="I71" i="7"/>
  <c r="H71" i="7"/>
  <c r="J71" i="7"/>
  <c r="D72" i="7"/>
  <c r="E78" i="7"/>
  <c r="B79" i="7"/>
  <c r="F78" i="7"/>
  <c r="C78" i="7"/>
  <c r="G78" i="7"/>
  <c r="I72" i="7"/>
  <c r="H72" i="7"/>
  <c r="J72" i="7"/>
  <c r="D73" i="7"/>
  <c r="E79" i="7"/>
  <c r="B80" i="7"/>
  <c r="F79" i="7"/>
  <c r="C79" i="7"/>
  <c r="G79" i="7"/>
  <c r="I73" i="7"/>
  <c r="H73" i="7"/>
  <c r="J73" i="7"/>
  <c r="D74" i="7"/>
  <c r="B81" i="7"/>
  <c r="C80" i="7"/>
  <c r="E80" i="7"/>
  <c r="F80" i="7"/>
  <c r="G80" i="7"/>
  <c r="F81" i="7"/>
  <c r="B82" i="7"/>
  <c r="E81" i="7"/>
  <c r="C81" i="7"/>
  <c r="I74" i="7"/>
  <c r="H74" i="7"/>
  <c r="J74" i="7"/>
  <c r="D75" i="7"/>
  <c r="G81" i="7"/>
  <c r="E82" i="7"/>
  <c r="B83" i="7"/>
  <c r="F82" i="7"/>
  <c r="C82" i="7"/>
  <c r="I75" i="7"/>
  <c r="H75" i="7"/>
  <c r="J75" i="7"/>
  <c r="D76" i="7"/>
  <c r="G82" i="7"/>
  <c r="I76" i="7"/>
  <c r="H76" i="7"/>
  <c r="J76" i="7"/>
  <c r="D77" i="7"/>
  <c r="C83" i="7"/>
  <c r="B84" i="7"/>
  <c r="E83" i="7"/>
  <c r="F83" i="7"/>
  <c r="G83" i="7"/>
  <c r="I77" i="7"/>
  <c r="H77" i="7"/>
  <c r="J77" i="7"/>
  <c r="D78" i="7"/>
  <c r="B85" i="7"/>
  <c r="C84" i="7"/>
  <c r="E84" i="7"/>
  <c r="F84" i="7"/>
  <c r="G84" i="7"/>
  <c r="F85" i="7"/>
  <c r="B86" i="7"/>
  <c r="E85" i="7"/>
  <c r="C85" i="7"/>
  <c r="I78" i="7"/>
  <c r="H78" i="7"/>
  <c r="J78" i="7"/>
  <c r="D79" i="7"/>
  <c r="G85" i="7"/>
  <c r="I79" i="7"/>
  <c r="H79" i="7"/>
  <c r="J79" i="7"/>
  <c r="D80" i="7"/>
  <c r="E86" i="7"/>
  <c r="C86" i="7"/>
  <c r="B87" i="7"/>
  <c r="F86" i="7"/>
  <c r="G86" i="7"/>
  <c r="I80" i="7"/>
  <c r="H80" i="7"/>
  <c r="J80" i="7"/>
  <c r="D81" i="7"/>
  <c r="E87" i="7"/>
  <c r="C87" i="7"/>
  <c r="B88" i="7"/>
  <c r="F87" i="7"/>
  <c r="G87" i="7"/>
  <c r="I81" i="7"/>
  <c r="H81" i="7"/>
  <c r="J81" i="7"/>
  <c r="D82" i="7"/>
  <c r="B89" i="7"/>
  <c r="C88" i="7"/>
  <c r="F88" i="7"/>
  <c r="E88" i="7"/>
  <c r="G88" i="7"/>
  <c r="I82" i="7"/>
  <c r="H82" i="7"/>
  <c r="J82" i="7"/>
  <c r="D83" i="7"/>
  <c r="F89" i="7"/>
  <c r="C89" i="7"/>
  <c r="E89" i="7"/>
  <c r="B90" i="7"/>
  <c r="G89" i="7"/>
  <c r="I83" i="7"/>
  <c r="H83" i="7"/>
  <c r="J83" i="7"/>
  <c r="D84" i="7"/>
  <c r="B91" i="7"/>
  <c r="E90" i="7"/>
  <c r="C90" i="7"/>
  <c r="F90" i="7"/>
  <c r="G90" i="7"/>
  <c r="I84" i="7"/>
  <c r="H84" i="7"/>
  <c r="J84" i="7"/>
  <c r="D85" i="7"/>
  <c r="B92" i="7"/>
  <c r="C91" i="7"/>
  <c r="F91" i="7"/>
  <c r="E91" i="7"/>
  <c r="G91" i="7"/>
  <c r="F92" i="7"/>
  <c r="E92" i="7"/>
  <c r="B93" i="7"/>
  <c r="C92" i="7"/>
  <c r="I85" i="7"/>
  <c r="H85" i="7"/>
  <c r="J85" i="7"/>
  <c r="D86" i="7"/>
  <c r="G92" i="7"/>
  <c r="I86" i="7"/>
  <c r="H86" i="7"/>
  <c r="J86" i="7"/>
  <c r="D87" i="7"/>
  <c r="E93" i="7"/>
  <c r="F93" i="7"/>
  <c r="C93" i="7"/>
  <c r="B94" i="7"/>
  <c r="G93" i="7"/>
  <c r="I87" i="7"/>
  <c r="H87" i="7"/>
  <c r="J87" i="7"/>
  <c r="D88" i="7"/>
  <c r="B95" i="7"/>
  <c r="C94" i="7"/>
  <c r="E94" i="7"/>
  <c r="F94" i="7"/>
  <c r="G94" i="7"/>
  <c r="I88" i="7"/>
  <c r="H88" i="7"/>
  <c r="J88" i="7"/>
  <c r="D89" i="7"/>
  <c r="B96" i="7"/>
  <c r="C95" i="7"/>
  <c r="F95" i="7"/>
  <c r="E95" i="7"/>
  <c r="G95" i="7"/>
  <c r="I89" i="7"/>
  <c r="H89" i="7"/>
  <c r="J89" i="7"/>
  <c r="D90" i="7"/>
  <c r="F96" i="7"/>
  <c r="E96" i="7"/>
  <c r="B97" i="7"/>
  <c r="C96" i="7"/>
  <c r="G96" i="7"/>
  <c r="E97" i="7"/>
  <c r="F97" i="7"/>
  <c r="B98" i="7"/>
  <c r="C97" i="7"/>
  <c r="I90" i="7"/>
  <c r="H90" i="7"/>
  <c r="J90" i="7"/>
  <c r="D91" i="7"/>
  <c r="G97" i="7"/>
  <c r="I91" i="7"/>
  <c r="H91" i="7"/>
  <c r="J91" i="7"/>
  <c r="D92" i="7"/>
  <c r="B99" i="7"/>
  <c r="C98" i="7"/>
  <c r="E98" i="7"/>
  <c r="F98" i="7"/>
  <c r="G98" i="7"/>
  <c r="I92" i="7"/>
  <c r="H92" i="7"/>
  <c r="J92" i="7"/>
  <c r="D93" i="7"/>
  <c r="B100" i="7"/>
  <c r="C99" i="7"/>
  <c r="F99" i="7"/>
  <c r="E99" i="7"/>
  <c r="G99" i="7"/>
  <c r="F100" i="7"/>
  <c r="E100" i="7"/>
  <c r="B101" i="7"/>
  <c r="C100" i="7"/>
  <c r="I93" i="7"/>
  <c r="H93" i="7"/>
  <c r="J93" i="7"/>
  <c r="D94" i="7"/>
  <c r="G100" i="7"/>
  <c r="I94" i="7"/>
  <c r="H94" i="7"/>
  <c r="J94" i="7"/>
  <c r="D95" i="7"/>
  <c r="E101" i="7"/>
  <c r="F101" i="7"/>
  <c r="B102" i="7"/>
  <c r="C101" i="7"/>
  <c r="G101" i="7"/>
  <c r="B103" i="7"/>
  <c r="C102" i="7"/>
  <c r="E102" i="7"/>
  <c r="F102" i="7"/>
  <c r="I95" i="7"/>
  <c r="H95" i="7"/>
  <c r="J95" i="7"/>
  <c r="D96" i="7"/>
  <c r="G102" i="7"/>
  <c r="I96" i="7"/>
  <c r="H96" i="7"/>
  <c r="J96" i="7"/>
  <c r="D97" i="7"/>
  <c r="B104" i="7"/>
  <c r="C103" i="7"/>
  <c r="F103" i="7"/>
  <c r="E103" i="7"/>
  <c r="G103" i="7"/>
  <c r="F104" i="7"/>
  <c r="E104" i="7"/>
  <c r="B105" i="7"/>
  <c r="C104" i="7"/>
  <c r="I97" i="7"/>
  <c r="H97" i="7"/>
  <c r="J97" i="7"/>
  <c r="D98" i="7"/>
  <c r="G104" i="7"/>
  <c r="I98" i="7"/>
  <c r="H98" i="7"/>
  <c r="J98" i="7"/>
  <c r="D99" i="7"/>
  <c r="E105" i="7"/>
  <c r="F105" i="7"/>
  <c r="C105" i="7"/>
  <c r="B106" i="7"/>
  <c r="G105" i="7"/>
  <c r="B107" i="7"/>
  <c r="C106" i="7"/>
  <c r="E106" i="7"/>
  <c r="F106" i="7"/>
  <c r="I99" i="7"/>
  <c r="H99" i="7"/>
  <c r="J99" i="7"/>
  <c r="D100" i="7"/>
  <c r="G106" i="7"/>
  <c r="B108" i="7"/>
  <c r="C107" i="7"/>
  <c r="F107" i="7"/>
  <c r="E107" i="7"/>
  <c r="I100" i="7"/>
  <c r="H100" i="7"/>
  <c r="J100" i="7"/>
  <c r="D101" i="7"/>
  <c r="G107" i="7"/>
  <c r="I101" i="7"/>
  <c r="H101" i="7"/>
  <c r="J101" i="7"/>
  <c r="D102" i="7"/>
  <c r="F108" i="7"/>
  <c r="E108" i="7"/>
  <c r="B109" i="7"/>
  <c r="C108" i="7"/>
  <c r="G108" i="7"/>
  <c r="I102" i="7"/>
  <c r="H102" i="7"/>
  <c r="J102" i="7"/>
  <c r="D103" i="7"/>
  <c r="E109" i="7"/>
  <c r="F109" i="7"/>
  <c r="C109" i="7"/>
  <c r="B110" i="7"/>
  <c r="G109" i="7"/>
  <c r="I103" i="7"/>
  <c r="H103" i="7"/>
  <c r="J103" i="7"/>
  <c r="D104" i="7"/>
  <c r="B111" i="7"/>
  <c r="C110" i="7"/>
  <c r="E110" i="7"/>
  <c r="F110" i="7"/>
  <c r="G110" i="7"/>
  <c r="I104" i="7"/>
  <c r="H104" i="7"/>
  <c r="J104" i="7"/>
  <c r="D105" i="7"/>
  <c r="B112" i="7"/>
  <c r="C111" i="7"/>
  <c r="F111" i="7"/>
  <c r="E111" i="7"/>
  <c r="G111" i="7"/>
  <c r="F112" i="7"/>
  <c r="E112" i="7"/>
  <c r="B113" i="7"/>
  <c r="C112" i="7"/>
  <c r="I105" i="7"/>
  <c r="H105" i="7"/>
  <c r="J105" i="7"/>
  <c r="D106" i="7"/>
  <c r="G112" i="7"/>
  <c r="I106" i="7"/>
  <c r="H106" i="7"/>
  <c r="J106" i="7"/>
  <c r="D107" i="7"/>
  <c r="E113" i="7"/>
  <c r="F113" i="7"/>
  <c r="B114" i="7"/>
  <c r="C113" i="7"/>
  <c r="G113" i="7"/>
  <c r="I107" i="7"/>
  <c r="H107" i="7"/>
  <c r="J107" i="7"/>
  <c r="D108" i="7"/>
  <c r="B115" i="7"/>
  <c r="C114" i="7"/>
  <c r="E114" i="7"/>
  <c r="F114" i="7"/>
  <c r="G114" i="7"/>
  <c r="I108" i="7"/>
  <c r="H108" i="7"/>
  <c r="J108" i="7"/>
  <c r="D109" i="7"/>
  <c r="B116" i="7"/>
  <c r="C115" i="7"/>
  <c r="F115" i="7"/>
  <c r="E115" i="7"/>
  <c r="G115" i="7"/>
  <c r="F116" i="7"/>
  <c r="E116" i="7"/>
  <c r="B117" i="7"/>
  <c r="C116" i="7"/>
  <c r="I109" i="7"/>
  <c r="H109" i="7"/>
  <c r="J109" i="7"/>
  <c r="D110" i="7"/>
  <c r="G116" i="7"/>
  <c r="I110" i="7"/>
  <c r="H110" i="7"/>
  <c r="J110" i="7"/>
  <c r="D111" i="7"/>
  <c r="E117" i="7"/>
  <c r="F117" i="7"/>
  <c r="B118" i="7"/>
  <c r="C117" i="7"/>
  <c r="G117" i="7"/>
  <c r="B119" i="7"/>
  <c r="C118" i="7"/>
  <c r="E118" i="7"/>
  <c r="F118" i="7"/>
  <c r="I111" i="7"/>
  <c r="H111" i="7"/>
  <c r="J111" i="7"/>
  <c r="D112" i="7"/>
  <c r="G118" i="7"/>
  <c r="I112" i="7"/>
  <c r="H112" i="7"/>
  <c r="J112" i="7"/>
  <c r="D113" i="7"/>
  <c r="B120" i="7"/>
  <c r="C119" i="7"/>
  <c r="F119" i="7"/>
  <c r="E119" i="7"/>
  <c r="G119" i="7"/>
  <c r="F120" i="7"/>
  <c r="E120" i="7"/>
  <c r="B121" i="7"/>
  <c r="C120" i="7"/>
  <c r="I113" i="7"/>
  <c r="H113" i="7"/>
  <c r="J113" i="7"/>
  <c r="D114" i="7"/>
  <c r="G120" i="7"/>
  <c r="I114" i="7"/>
  <c r="H114" i="7"/>
  <c r="J114" i="7"/>
  <c r="D115" i="7"/>
  <c r="E121" i="7"/>
  <c r="F121" i="7"/>
  <c r="C121" i="7"/>
  <c r="B122" i="7"/>
  <c r="G121" i="7"/>
  <c r="B123" i="7"/>
  <c r="C122" i="7"/>
  <c r="E122" i="7"/>
  <c r="F122" i="7"/>
  <c r="I115" i="7"/>
  <c r="H115" i="7"/>
  <c r="J115" i="7"/>
  <c r="D116" i="7"/>
  <c r="G122" i="7"/>
  <c r="I116" i="7"/>
  <c r="H116" i="7"/>
  <c r="J116" i="7"/>
  <c r="D117" i="7"/>
  <c r="B124" i="7"/>
  <c r="C123" i="7"/>
  <c r="F123" i="7"/>
  <c r="E123" i="7"/>
  <c r="G123" i="7"/>
  <c r="I117" i="7"/>
  <c r="H117" i="7"/>
  <c r="J117" i="7"/>
  <c r="D118" i="7"/>
  <c r="F124" i="7"/>
  <c r="E124" i="7"/>
  <c r="B125" i="7"/>
  <c r="F125" i="7"/>
  <c r="C124" i="7"/>
  <c r="G124" i="7"/>
  <c r="E125" i="7"/>
  <c r="C125" i="7"/>
  <c r="B126" i="7"/>
  <c r="F126" i="7"/>
  <c r="I118" i="7"/>
  <c r="H118" i="7"/>
  <c r="J118" i="7"/>
  <c r="D119" i="7"/>
  <c r="G125" i="7"/>
  <c r="I119" i="7"/>
  <c r="H119" i="7"/>
  <c r="J119" i="7"/>
  <c r="D120" i="7"/>
  <c r="B127" i="7"/>
  <c r="C126" i="7"/>
  <c r="E126" i="7"/>
  <c r="G126" i="7"/>
  <c r="I120" i="7"/>
  <c r="H120" i="7"/>
  <c r="J120" i="7"/>
  <c r="D121" i="7"/>
  <c r="B128" i="7"/>
  <c r="C127" i="7"/>
  <c r="F127" i="7"/>
  <c r="E127" i="7"/>
  <c r="G127" i="7"/>
  <c r="I121" i="7"/>
  <c r="H121" i="7"/>
  <c r="J121" i="7"/>
  <c r="D122" i="7"/>
  <c r="F128" i="7"/>
  <c r="E128" i="7"/>
  <c r="B129" i="7"/>
  <c r="C128" i="7"/>
  <c r="G128" i="7"/>
  <c r="E129" i="7"/>
  <c r="F129" i="7"/>
  <c r="B130" i="7"/>
  <c r="C129" i="7"/>
  <c r="I122" i="7"/>
  <c r="H122" i="7"/>
  <c r="J122" i="7"/>
  <c r="D123" i="7"/>
  <c r="G129" i="7"/>
  <c r="I123" i="7"/>
  <c r="H123" i="7"/>
  <c r="J123" i="7"/>
  <c r="D124" i="7"/>
  <c r="B131" i="7"/>
  <c r="C130" i="7"/>
  <c r="E130" i="7"/>
  <c r="F130" i="7"/>
  <c r="G130" i="7"/>
  <c r="I124" i="7"/>
  <c r="H124" i="7"/>
  <c r="J124" i="7"/>
  <c r="D125" i="7"/>
  <c r="B132" i="7"/>
  <c r="C131" i="7"/>
  <c r="F131" i="7"/>
  <c r="E131" i="7"/>
  <c r="G131" i="7"/>
  <c r="I125" i="7"/>
  <c r="H125" i="7"/>
  <c r="J125" i="7"/>
  <c r="D126" i="7"/>
  <c r="B133" i="7"/>
  <c r="C132" i="7"/>
  <c r="F132" i="7"/>
  <c r="E132" i="7"/>
  <c r="G132" i="7"/>
  <c r="F133" i="7"/>
  <c r="C133" i="7"/>
  <c r="B134" i="7"/>
  <c r="E133" i="7"/>
  <c r="I126" i="7"/>
  <c r="H126" i="7"/>
  <c r="J126" i="7"/>
  <c r="D127" i="7"/>
  <c r="G133" i="7"/>
  <c r="I127" i="7"/>
  <c r="H127" i="7"/>
  <c r="J127" i="7"/>
  <c r="D128" i="7"/>
  <c r="E134" i="7"/>
  <c r="B135" i="7"/>
  <c r="F134" i="7"/>
  <c r="C134" i="7"/>
  <c r="G134" i="7"/>
  <c r="I128" i="7"/>
  <c r="H128" i="7"/>
  <c r="J128" i="7"/>
  <c r="D129" i="7"/>
  <c r="B136" i="7"/>
  <c r="F135" i="7"/>
  <c r="C135" i="7"/>
  <c r="E135" i="7"/>
  <c r="G135" i="7"/>
  <c r="B137" i="7"/>
  <c r="C136" i="7"/>
  <c r="E136" i="7"/>
  <c r="F136" i="7"/>
  <c r="I129" i="7"/>
  <c r="H129" i="7"/>
  <c r="J129" i="7"/>
  <c r="D130" i="7"/>
  <c r="G136" i="7"/>
  <c r="I130" i="7"/>
  <c r="H130" i="7"/>
  <c r="J130" i="7"/>
  <c r="D131" i="7"/>
  <c r="F137" i="7"/>
  <c r="B138" i="7"/>
  <c r="E137" i="7"/>
  <c r="C137" i="7"/>
  <c r="G137" i="7"/>
  <c r="I131" i="7"/>
  <c r="H131" i="7"/>
  <c r="J131" i="7"/>
  <c r="D132" i="7"/>
  <c r="E138" i="7"/>
  <c r="B139" i="7"/>
  <c r="F138" i="7"/>
  <c r="C138" i="7"/>
  <c r="G138" i="7"/>
  <c r="C139" i="7"/>
  <c r="E139" i="7"/>
  <c r="F139" i="7"/>
  <c r="B140" i="7"/>
  <c r="I132" i="7"/>
  <c r="H132" i="7"/>
  <c r="J132" i="7"/>
  <c r="D133" i="7"/>
  <c r="G139" i="7"/>
  <c r="I133" i="7"/>
  <c r="H133" i="7"/>
  <c r="J133" i="7"/>
  <c r="D134" i="7"/>
  <c r="B141" i="7"/>
  <c r="C140" i="7"/>
  <c r="E140" i="7"/>
  <c r="F140" i="7"/>
  <c r="G140" i="7"/>
  <c r="F141" i="7"/>
  <c r="B142" i="7"/>
  <c r="E141" i="7"/>
  <c r="C141" i="7"/>
  <c r="I134" i="7"/>
  <c r="H134" i="7"/>
  <c r="J134" i="7"/>
  <c r="D135" i="7"/>
  <c r="G141" i="7"/>
  <c r="I135" i="7"/>
  <c r="H135" i="7"/>
  <c r="J135" i="7"/>
  <c r="D136" i="7"/>
  <c r="E142" i="7"/>
  <c r="C142" i="7"/>
  <c r="B143" i="7"/>
  <c r="F142" i="7"/>
  <c r="G142" i="7"/>
  <c r="I136" i="7"/>
  <c r="H136" i="7"/>
  <c r="J136" i="7"/>
  <c r="D137" i="7"/>
  <c r="E143" i="7"/>
  <c r="C143" i="7"/>
  <c r="B144" i="7"/>
  <c r="F143" i="7"/>
  <c r="G143" i="7"/>
  <c r="B145" i="7"/>
  <c r="C144" i="7"/>
  <c r="F144" i="7"/>
  <c r="E144" i="7"/>
  <c r="I137" i="7"/>
  <c r="H137" i="7"/>
  <c r="J137" i="7"/>
  <c r="D138" i="7"/>
  <c r="G144" i="7"/>
  <c r="I138" i="7"/>
  <c r="H138" i="7"/>
  <c r="J138" i="7"/>
  <c r="D139" i="7"/>
  <c r="F145" i="7"/>
  <c r="C145" i="7"/>
  <c r="B146" i="7"/>
  <c r="E145" i="7"/>
  <c r="G145" i="7"/>
  <c r="I139" i="7"/>
  <c r="H139" i="7"/>
  <c r="J139" i="7"/>
  <c r="D140" i="7"/>
  <c r="E146" i="7"/>
  <c r="C146" i="7"/>
  <c r="B147" i="7"/>
  <c r="F146" i="7"/>
  <c r="G146" i="7"/>
  <c r="B148" i="7"/>
  <c r="F147" i="7"/>
  <c r="E147" i="7"/>
  <c r="C147" i="7"/>
  <c r="I140" i="7"/>
  <c r="H140" i="7"/>
  <c r="J140" i="7"/>
  <c r="D141" i="7"/>
  <c r="G147" i="7"/>
  <c r="I141" i="7"/>
  <c r="H141" i="7"/>
  <c r="J141" i="7"/>
  <c r="D142" i="7"/>
  <c r="B149" i="7"/>
  <c r="C148" i="7"/>
  <c r="F148" i="7"/>
  <c r="E148" i="7"/>
  <c r="G148" i="7"/>
  <c r="F149" i="7"/>
  <c r="C149" i="7"/>
  <c r="B150" i="7"/>
  <c r="E149" i="7"/>
  <c r="I142" i="7"/>
  <c r="H142" i="7"/>
  <c r="J142" i="7"/>
  <c r="D143" i="7"/>
  <c r="G149" i="7"/>
  <c r="I143" i="7"/>
  <c r="H143" i="7"/>
  <c r="J143" i="7"/>
  <c r="D144" i="7"/>
  <c r="E150" i="7"/>
  <c r="B151" i="7"/>
  <c r="F150" i="7"/>
  <c r="C150" i="7"/>
  <c r="G150" i="7"/>
  <c r="I144" i="7"/>
  <c r="H144" i="7"/>
  <c r="J144" i="7"/>
  <c r="D145" i="7"/>
  <c r="B152" i="7"/>
  <c r="F151" i="7"/>
  <c r="C151" i="7"/>
  <c r="E151" i="7"/>
  <c r="G151" i="7"/>
  <c r="I145" i="7"/>
  <c r="H145" i="7"/>
  <c r="J145" i="7"/>
  <c r="D146" i="7"/>
  <c r="B153" i="7"/>
  <c r="C152" i="7"/>
  <c r="E152" i="7"/>
  <c r="F152" i="7"/>
  <c r="G152" i="7"/>
  <c r="I146" i="7"/>
  <c r="H146" i="7"/>
  <c r="J146" i="7"/>
  <c r="D147" i="7"/>
  <c r="E153" i="7"/>
  <c r="F153" i="7"/>
  <c r="C153" i="7"/>
  <c r="B154" i="7"/>
  <c r="G153" i="7"/>
  <c r="I147" i="7"/>
  <c r="H147" i="7"/>
  <c r="J147" i="7"/>
  <c r="D148" i="7"/>
  <c r="B155" i="7"/>
  <c r="C154" i="7"/>
  <c r="E154" i="7"/>
  <c r="F154" i="7"/>
  <c r="G154" i="7"/>
  <c r="I148" i="7"/>
  <c r="H148" i="7"/>
  <c r="J148" i="7"/>
  <c r="D149" i="7"/>
  <c r="B156" i="7"/>
  <c r="C155" i="7"/>
  <c r="F155" i="7"/>
  <c r="E155" i="7"/>
  <c r="G155" i="7"/>
  <c r="F156" i="7"/>
  <c r="E156" i="7"/>
  <c r="B157" i="7"/>
  <c r="C156" i="7"/>
  <c r="I149" i="7"/>
  <c r="H149" i="7"/>
  <c r="J149" i="7"/>
  <c r="D150" i="7"/>
  <c r="G156" i="7"/>
  <c r="I150" i="7"/>
  <c r="H150" i="7"/>
  <c r="J150" i="7"/>
  <c r="D151" i="7"/>
  <c r="E157" i="7"/>
  <c r="F157" i="7"/>
  <c r="B158" i="7"/>
  <c r="C157" i="7"/>
  <c r="G157" i="7"/>
  <c r="B159" i="7"/>
  <c r="C158" i="7"/>
  <c r="E158" i="7"/>
  <c r="F158" i="7"/>
  <c r="I151" i="7"/>
  <c r="H151" i="7"/>
  <c r="J151" i="7"/>
  <c r="D152" i="7"/>
  <c r="G158" i="7"/>
  <c r="B160" i="7"/>
  <c r="C159" i="7"/>
  <c r="F159" i="7"/>
  <c r="E159" i="7"/>
  <c r="I152" i="7"/>
  <c r="H152" i="7"/>
  <c r="J152" i="7"/>
  <c r="D153" i="7"/>
  <c r="G159" i="7"/>
  <c r="F160" i="7"/>
  <c r="E160" i="7"/>
  <c r="B161" i="7"/>
  <c r="C160" i="7"/>
  <c r="I153" i="7"/>
  <c r="H153" i="7"/>
  <c r="J153" i="7"/>
  <c r="D154" i="7"/>
  <c r="G160" i="7"/>
  <c r="I154" i="7"/>
  <c r="H154" i="7"/>
  <c r="J154" i="7"/>
  <c r="D155" i="7"/>
  <c r="E161" i="7"/>
  <c r="F161" i="7"/>
  <c r="B162" i="7"/>
  <c r="C161" i="7"/>
  <c r="G161" i="7"/>
  <c r="I155" i="7"/>
  <c r="H155" i="7"/>
  <c r="J155" i="7"/>
  <c r="D156" i="7"/>
  <c r="B163" i="7"/>
  <c r="C162" i="7"/>
  <c r="E162" i="7"/>
  <c r="F162" i="7"/>
  <c r="G162" i="7"/>
  <c r="I156" i="7"/>
  <c r="H156" i="7"/>
  <c r="J156" i="7"/>
  <c r="D157" i="7"/>
  <c r="B164" i="7"/>
  <c r="C163" i="7"/>
  <c r="F163" i="7"/>
  <c r="E163" i="7"/>
  <c r="G163" i="7"/>
  <c r="I157" i="7"/>
  <c r="H157" i="7"/>
  <c r="J157" i="7"/>
  <c r="D158" i="7"/>
  <c r="F164" i="7"/>
  <c r="E164" i="7"/>
  <c r="B165" i="7"/>
  <c r="C164" i="7"/>
  <c r="G164" i="7"/>
  <c r="I158" i="7"/>
  <c r="H158" i="7"/>
  <c r="J158" i="7"/>
  <c r="D159" i="7"/>
  <c r="E165" i="7"/>
  <c r="F165" i="7"/>
  <c r="C165" i="7"/>
  <c r="B166" i="7"/>
  <c r="G165" i="7"/>
  <c r="B167" i="7"/>
  <c r="C166" i="7"/>
  <c r="E166" i="7"/>
  <c r="F166" i="7"/>
  <c r="I159" i="7"/>
  <c r="H159" i="7"/>
  <c r="J159" i="7"/>
  <c r="D160" i="7"/>
  <c r="G166" i="7"/>
  <c r="I160" i="7"/>
  <c r="H160" i="7"/>
  <c r="J160" i="7"/>
  <c r="D161" i="7"/>
  <c r="B168" i="7"/>
  <c r="C167" i="7"/>
  <c r="F167" i="7"/>
  <c r="E167" i="7"/>
  <c r="G167" i="7"/>
  <c r="I161" i="7"/>
  <c r="H161" i="7"/>
  <c r="J161" i="7"/>
  <c r="D162" i="7"/>
  <c r="F168" i="7"/>
  <c r="E168" i="7"/>
  <c r="B169" i="7"/>
  <c r="C168" i="7"/>
  <c r="G168" i="7"/>
  <c r="E169" i="7"/>
  <c r="F169" i="7"/>
  <c r="C169" i="7"/>
  <c r="B170" i="7"/>
  <c r="I162" i="7"/>
  <c r="H162" i="7"/>
  <c r="J162" i="7"/>
  <c r="D163" i="7"/>
  <c r="G169" i="7"/>
  <c r="I163" i="7"/>
  <c r="H163" i="7"/>
  <c r="J163" i="7"/>
  <c r="D164" i="7"/>
  <c r="B171" i="7"/>
  <c r="C170" i="7"/>
  <c r="E170" i="7"/>
  <c r="F170" i="7"/>
  <c r="G170" i="7"/>
  <c r="I164" i="7"/>
  <c r="H164" i="7"/>
  <c r="J164" i="7"/>
  <c r="D165" i="7"/>
  <c r="B172" i="7"/>
  <c r="C171" i="7"/>
  <c r="F171" i="7"/>
  <c r="E171" i="7"/>
  <c r="G171" i="7"/>
  <c r="I165" i="7"/>
  <c r="H165" i="7"/>
  <c r="J165" i="7"/>
  <c r="D166" i="7"/>
  <c r="F172" i="7"/>
  <c r="E172" i="7"/>
  <c r="B173" i="7"/>
  <c r="C172" i="7"/>
  <c r="G172" i="7"/>
  <c r="E173" i="7"/>
  <c r="F173" i="7"/>
  <c r="B174" i="7"/>
  <c r="C173" i="7"/>
  <c r="I166" i="7"/>
  <c r="H166" i="7"/>
  <c r="J166" i="7"/>
  <c r="D167" i="7"/>
  <c r="G173" i="7"/>
  <c r="I167" i="7"/>
  <c r="H167" i="7"/>
  <c r="J167" i="7"/>
  <c r="D168" i="7"/>
  <c r="B175" i="7"/>
  <c r="C174" i="7"/>
  <c r="E174" i="7"/>
  <c r="F174" i="7"/>
  <c r="G174" i="7"/>
  <c r="I168" i="7"/>
  <c r="H168" i="7"/>
  <c r="J168" i="7"/>
  <c r="D169" i="7"/>
  <c r="B176" i="7"/>
  <c r="C175" i="7"/>
  <c r="F175" i="7"/>
  <c r="E175" i="7"/>
  <c r="G175" i="7"/>
  <c r="F176" i="7"/>
  <c r="E176" i="7"/>
  <c r="B177" i="7"/>
  <c r="C176" i="7"/>
  <c r="I169" i="7"/>
  <c r="H169" i="7"/>
  <c r="J169" i="7"/>
  <c r="D170" i="7"/>
  <c r="G176" i="7"/>
  <c r="I170" i="7"/>
  <c r="H170" i="7"/>
  <c r="J170" i="7"/>
  <c r="D171" i="7"/>
  <c r="E177" i="7"/>
  <c r="F177" i="7"/>
  <c r="B178" i="7"/>
  <c r="C177" i="7"/>
  <c r="G177" i="7"/>
  <c r="I171" i="7"/>
  <c r="H171" i="7"/>
  <c r="J171" i="7"/>
  <c r="D172" i="7"/>
  <c r="B179" i="7"/>
  <c r="C178" i="7"/>
  <c r="E178" i="7"/>
  <c r="F178" i="7"/>
  <c r="G178" i="7"/>
  <c r="I172" i="7"/>
  <c r="H172" i="7"/>
  <c r="J172" i="7"/>
  <c r="D173" i="7"/>
  <c r="B180" i="7"/>
  <c r="C179" i="7"/>
  <c r="F179" i="7"/>
  <c r="E179" i="7"/>
  <c r="G179" i="7"/>
  <c r="F180" i="7"/>
  <c r="E180" i="7"/>
  <c r="B181" i="7"/>
  <c r="C180" i="7"/>
  <c r="I173" i="7"/>
  <c r="H173" i="7"/>
  <c r="J173" i="7"/>
  <c r="D174" i="7"/>
  <c r="G180" i="7"/>
  <c r="I174" i="7"/>
  <c r="H174" i="7"/>
  <c r="J174" i="7"/>
  <c r="D175" i="7"/>
  <c r="E181" i="7"/>
  <c r="F181" i="7"/>
  <c r="C181" i="7"/>
  <c r="B182" i="7"/>
  <c r="G181" i="7"/>
  <c r="I175" i="7"/>
  <c r="H175" i="7"/>
  <c r="J175" i="7"/>
  <c r="D176" i="7"/>
  <c r="B183" i="7"/>
  <c r="C182" i="7"/>
  <c r="E182" i="7"/>
  <c r="F182" i="7"/>
  <c r="G182" i="7"/>
  <c r="I176" i="7"/>
  <c r="H176" i="7"/>
  <c r="J176" i="7"/>
  <c r="D177" i="7"/>
  <c r="B184" i="7"/>
  <c r="C183" i="7"/>
  <c r="F183" i="7"/>
  <c r="E183" i="7"/>
  <c r="G183" i="7"/>
  <c r="F184" i="7"/>
  <c r="E184" i="7"/>
  <c r="B185" i="7"/>
  <c r="C184" i="7"/>
  <c r="I177" i="7"/>
  <c r="H177" i="7"/>
  <c r="J177" i="7"/>
  <c r="D178" i="7"/>
  <c r="G184" i="7"/>
  <c r="I178" i="7"/>
  <c r="H178" i="7"/>
  <c r="J178" i="7"/>
  <c r="D179" i="7"/>
  <c r="E185" i="7"/>
  <c r="F185" i="7"/>
  <c r="C185" i="7"/>
  <c r="B186" i="7"/>
  <c r="G185" i="7"/>
  <c r="B187" i="7"/>
  <c r="C186" i="7"/>
  <c r="E186" i="7"/>
  <c r="F186" i="7"/>
  <c r="I179" i="7"/>
  <c r="H179" i="7"/>
  <c r="J179" i="7"/>
  <c r="D180" i="7"/>
  <c r="G186" i="7"/>
  <c r="I180" i="7"/>
  <c r="H180" i="7"/>
  <c r="J180" i="7"/>
  <c r="D181" i="7"/>
  <c r="B188" i="7"/>
  <c r="C187" i="7"/>
  <c r="F187" i="7"/>
  <c r="E187" i="7"/>
  <c r="G187" i="7"/>
  <c r="F188" i="7"/>
  <c r="E188" i="7"/>
  <c r="B189" i="7"/>
  <c r="C188" i="7"/>
  <c r="I181" i="7"/>
  <c r="H181" i="7"/>
  <c r="J181" i="7"/>
  <c r="D182" i="7"/>
  <c r="G188" i="7"/>
  <c r="I182" i="7"/>
  <c r="H182" i="7"/>
  <c r="J182" i="7"/>
  <c r="D183" i="7"/>
  <c r="E189" i="7"/>
  <c r="F189" i="7"/>
  <c r="B190" i="7"/>
  <c r="C189" i="7"/>
  <c r="G189" i="7"/>
  <c r="I183" i="7"/>
  <c r="H183" i="7"/>
  <c r="J183" i="7"/>
  <c r="D184" i="7"/>
  <c r="B191" i="7"/>
  <c r="C190" i="7"/>
  <c r="E190" i="7"/>
  <c r="F190" i="7"/>
  <c r="G190" i="7"/>
  <c r="I184" i="7"/>
  <c r="H184" i="7"/>
  <c r="J184" i="7"/>
  <c r="D185" i="7"/>
  <c r="B192" i="7"/>
  <c r="C191" i="7"/>
  <c r="F191" i="7"/>
  <c r="E191" i="7"/>
  <c r="G191" i="7"/>
  <c r="F192" i="7"/>
  <c r="E192" i="7"/>
  <c r="B193" i="7"/>
  <c r="C192" i="7"/>
  <c r="I185" i="7"/>
  <c r="H185" i="7"/>
  <c r="J185" i="7"/>
  <c r="D186" i="7"/>
  <c r="G192" i="7"/>
  <c r="I186" i="7"/>
  <c r="H186" i="7"/>
  <c r="J186" i="7"/>
  <c r="D187" i="7"/>
  <c r="E193" i="7"/>
  <c r="F193" i="7"/>
  <c r="B194" i="7"/>
  <c r="C193" i="7"/>
  <c r="G193" i="7"/>
  <c r="I187" i="7"/>
  <c r="H187" i="7"/>
  <c r="J187" i="7"/>
  <c r="D188" i="7"/>
  <c r="B195" i="7"/>
  <c r="C194" i="7"/>
  <c r="E194" i="7"/>
  <c r="F194" i="7"/>
  <c r="G194" i="7"/>
  <c r="I188" i="7"/>
  <c r="H188" i="7"/>
  <c r="J188" i="7"/>
  <c r="D189" i="7"/>
  <c r="B196" i="7"/>
  <c r="C195" i="7"/>
  <c r="F195" i="7"/>
  <c r="E195" i="7"/>
  <c r="G195" i="7"/>
  <c r="I189" i="7"/>
  <c r="H189" i="7"/>
  <c r="J189" i="7"/>
  <c r="D190" i="7"/>
  <c r="F196" i="7"/>
  <c r="E196" i="7"/>
  <c r="B197" i="7"/>
  <c r="C196" i="7"/>
  <c r="G196" i="7"/>
  <c r="E197" i="7"/>
  <c r="F197" i="7"/>
  <c r="C197" i="7"/>
  <c r="B198" i="7"/>
  <c r="I190" i="7"/>
  <c r="H190" i="7"/>
  <c r="J190" i="7"/>
  <c r="D191" i="7"/>
  <c r="G197" i="7"/>
  <c r="I191" i="7"/>
  <c r="H191" i="7"/>
  <c r="J191" i="7"/>
  <c r="D192" i="7"/>
  <c r="B199" i="7"/>
  <c r="C198" i="7"/>
  <c r="E198" i="7"/>
  <c r="F198" i="7"/>
  <c r="G198" i="7"/>
  <c r="I192" i="7"/>
  <c r="H192" i="7"/>
  <c r="J192" i="7"/>
  <c r="D193" i="7"/>
  <c r="B200" i="7"/>
  <c r="C199" i="7"/>
  <c r="F199" i="7"/>
  <c r="E199" i="7"/>
  <c r="G199" i="7"/>
  <c r="I193" i="7"/>
  <c r="H193" i="7"/>
  <c r="J193" i="7"/>
  <c r="D194" i="7"/>
  <c r="F200" i="7"/>
  <c r="E200" i="7"/>
  <c r="B201" i="7"/>
  <c r="C200" i="7"/>
  <c r="G200" i="7"/>
  <c r="E201" i="7"/>
  <c r="F201" i="7"/>
  <c r="C201" i="7"/>
  <c r="B202" i="7"/>
  <c r="I194" i="7"/>
  <c r="H194" i="7"/>
  <c r="J194" i="7"/>
  <c r="D195" i="7"/>
  <c r="G201" i="7"/>
  <c r="I195" i="7"/>
  <c r="H195" i="7"/>
  <c r="J195" i="7"/>
  <c r="D196" i="7"/>
  <c r="B203" i="7"/>
  <c r="C202" i="7"/>
  <c r="E202" i="7"/>
  <c r="F202" i="7"/>
  <c r="G202" i="7"/>
  <c r="I196" i="7"/>
  <c r="H196" i="7"/>
  <c r="J196" i="7"/>
  <c r="D197" i="7"/>
  <c r="B204" i="7"/>
  <c r="C203" i="7"/>
  <c r="E203" i="7"/>
  <c r="F203" i="7"/>
  <c r="G203" i="7"/>
  <c r="F204" i="7"/>
  <c r="B205" i="7"/>
  <c r="E204" i="7"/>
  <c r="C204" i="7"/>
  <c r="I197" i="7"/>
  <c r="H197" i="7"/>
  <c r="J197" i="7"/>
  <c r="D198" i="7"/>
  <c r="G204" i="7"/>
  <c r="I198" i="7"/>
  <c r="H198" i="7"/>
  <c r="J198" i="7"/>
  <c r="D199" i="7"/>
  <c r="E205" i="7"/>
  <c r="B206" i="7"/>
  <c r="F205" i="7"/>
  <c r="C205" i="7"/>
  <c r="G205" i="7"/>
  <c r="I199" i="7"/>
  <c r="H199" i="7"/>
  <c r="J199" i="7"/>
  <c r="D200" i="7"/>
  <c r="C206" i="7"/>
  <c r="E206" i="7"/>
  <c r="B207" i="7"/>
  <c r="F206" i="7"/>
  <c r="G206" i="7"/>
  <c r="I200" i="7"/>
  <c r="H200" i="7"/>
  <c r="J200" i="7"/>
  <c r="D201" i="7"/>
  <c r="B208" i="7"/>
  <c r="C207" i="7"/>
  <c r="E207" i="7"/>
  <c r="F207" i="7"/>
  <c r="G207" i="7"/>
  <c r="I201" i="7"/>
  <c r="H201" i="7"/>
  <c r="J201" i="7"/>
  <c r="D202" i="7"/>
  <c r="F208" i="7"/>
  <c r="B209" i="7"/>
  <c r="E208" i="7"/>
  <c r="C208" i="7"/>
  <c r="G208" i="7"/>
  <c r="I202" i="7"/>
  <c r="H202" i="7"/>
  <c r="J202" i="7"/>
  <c r="D203" i="7"/>
  <c r="E209" i="7"/>
  <c r="C209" i="7"/>
  <c r="B210" i="7"/>
  <c r="F209" i="7"/>
  <c r="G209" i="7"/>
  <c r="E210" i="7"/>
  <c r="C210" i="7"/>
  <c r="B211" i="7"/>
  <c r="F210" i="7"/>
  <c r="I203" i="7"/>
  <c r="H203" i="7"/>
  <c r="J203" i="7"/>
  <c r="D204" i="7"/>
  <c r="G210" i="7"/>
  <c r="I204" i="7"/>
  <c r="H204" i="7"/>
  <c r="J204" i="7"/>
  <c r="D205" i="7"/>
  <c r="B212" i="7"/>
  <c r="C211" i="7"/>
  <c r="F211" i="7"/>
  <c r="E211" i="7"/>
  <c r="G211" i="7"/>
  <c r="I205" i="7"/>
  <c r="H205" i="7"/>
  <c r="J205" i="7"/>
  <c r="D206" i="7"/>
  <c r="F212" i="7"/>
  <c r="C212" i="7"/>
  <c r="E212" i="7"/>
  <c r="B213" i="7"/>
  <c r="G212" i="7"/>
  <c r="I206" i="7"/>
  <c r="H206" i="7"/>
  <c r="J206" i="7"/>
  <c r="D207" i="7"/>
  <c r="E213" i="7"/>
  <c r="C213" i="7"/>
  <c r="B214" i="7"/>
  <c r="F213" i="7"/>
  <c r="G213" i="7"/>
  <c r="I207" i="7"/>
  <c r="H207" i="7"/>
  <c r="J207" i="7"/>
  <c r="D208" i="7"/>
  <c r="B215" i="7"/>
  <c r="F214" i="7"/>
  <c r="E214" i="7"/>
  <c r="C214" i="7"/>
  <c r="G214" i="7"/>
  <c r="I208" i="7"/>
  <c r="H208" i="7"/>
  <c r="J208" i="7"/>
  <c r="D209" i="7"/>
  <c r="F215" i="7"/>
  <c r="B216" i="7"/>
  <c r="C215" i="7"/>
  <c r="E215" i="7"/>
  <c r="G215" i="7"/>
  <c r="I209" i="7"/>
  <c r="H209" i="7"/>
  <c r="J209" i="7"/>
  <c r="D210" i="7"/>
  <c r="E216" i="7"/>
  <c r="F216" i="7"/>
  <c r="C216" i="7"/>
  <c r="B217" i="7"/>
  <c r="G216" i="7"/>
  <c r="I210" i="7"/>
  <c r="H210" i="7"/>
  <c r="J210" i="7"/>
  <c r="D211" i="7"/>
  <c r="B218" i="7"/>
  <c r="C217" i="7"/>
  <c r="E217" i="7"/>
  <c r="F217" i="7"/>
  <c r="G217" i="7"/>
  <c r="I211" i="7"/>
  <c r="H211" i="7"/>
  <c r="J211" i="7"/>
  <c r="D212" i="7"/>
  <c r="B219" i="7"/>
  <c r="C218" i="7"/>
  <c r="F218" i="7"/>
  <c r="E218" i="7"/>
  <c r="G218" i="7"/>
  <c r="I212" i="7"/>
  <c r="H212" i="7"/>
  <c r="J212" i="7"/>
  <c r="D213" i="7"/>
  <c r="F219" i="7"/>
  <c r="E219" i="7"/>
  <c r="B220" i="7"/>
  <c r="C219" i="7"/>
  <c r="G219" i="7"/>
  <c r="I213" i="7"/>
  <c r="H213" i="7"/>
  <c r="J213" i="7"/>
  <c r="D214" i="7"/>
  <c r="E220" i="7"/>
  <c r="F220" i="7"/>
  <c r="B221" i="7"/>
  <c r="C220" i="7"/>
  <c r="G220" i="7"/>
  <c r="I214" i="7"/>
  <c r="H214" i="7"/>
  <c r="J214" i="7"/>
  <c r="D215" i="7"/>
  <c r="B222" i="7"/>
  <c r="C221" i="7"/>
  <c r="E221" i="7"/>
  <c r="F221" i="7"/>
  <c r="G221" i="7"/>
  <c r="I215" i="7"/>
  <c r="H215" i="7"/>
  <c r="J215" i="7"/>
  <c r="D216" i="7"/>
  <c r="B223" i="7"/>
  <c r="C222" i="7"/>
  <c r="F222" i="7"/>
  <c r="E222" i="7"/>
  <c r="G222" i="7"/>
  <c r="I216" i="7"/>
  <c r="H216" i="7"/>
  <c r="J216" i="7"/>
  <c r="D217" i="7"/>
  <c r="F223" i="7"/>
  <c r="E223" i="7"/>
  <c r="B224" i="7"/>
  <c r="C223" i="7"/>
  <c r="G223" i="7"/>
  <c r="E224" i="7"/>
  <c r="F224" i="7"/>
  <c r="B225" i="7"/>
  <c r="C224" i="7"/>
  <c r="I217" i="7"/>
  <c r="H217" i="7"/>
  <c r="J217" i="7"/>
  <c r="D218" i="7"/>
  <c r="G224" i="7"/>
  <c r="I218" i="7"/>
  <c r="H218" i="7"/>
  <c r="J218" i="7"/>
  <c r="D219" i="7"/>
  <c r="B226" i="7"/>
  <c r="C225" i="7"/>
  <c r="E225" i="7"/>
  <c r="F225" i="7"/>
  <c r="G225" i="7"/>
  <c r="I219" i="7"/>
  <c r="H219" i="7"/>
  <c r="J219" i="7"/>
  <c r="D220" i="7"/>
  <c r="B227" i="7"/>
  <c r="C226" i="7"/>
  <c r="F226" i="7"/>
  <c r="E226" i="7"/>
  <c r="G226" i="7"/>
  <c r="I220" i="7"/>
  <c r="H220" i="7"/>
  <c r="J220" i="7"/>
  <c r="D221" i="7"/>
  <c r="F227" i="7"/>
  <c r="E227" i="7"/>
  <c r="B228" i="7"/>
  <c r="C227" i="7"/>
  <c r="G227" i="7"/>
  <c r="I221" i="7"/>
  <c r="H221" i="7"/>
  <c r="J221" i="7"/>
  <c r="D222" i="7"/>
  <c r="E228" i="7"/>
  <c r="F228" i="7"/>
  <c r="C228" i="7"/>
  <c r="B229" i="7"/>
  <c r="G228" i="7"/>
  <c r="I222" i="7"/>
  <c r="H222" i="7"/>
  <c r="J222" i="7"/>
  <c r="D223" i="7"/>
  <c r="B230" i="7"/>
  <c r="C229" i="7"/>
  <c r="E229" i="7"/>
  <c r="F229" i="7"/>
  <c r="G229" i="7"/>
  <c r="I223" i="7"/>
  <c r="H223" i="7"/>
  <c r="J223" i="7"/>
  <c r="D224" i="7"/>
  <c r="B231" i="7"/>
  <c r="C230" i="7"/>
  <c r="F230" i="7"/>
  <c r="E230" i="7"/>
  <c r="G230" i="7"/>
  <c r="F231" i="7"/>
  <c r="E231" i="7"/>
  <c r="B232" i="7"/>
  <c r="C231" i="7"/>
  <c r="I224" i="7"/>
  <c r="H224" i="7"/>
  <c r="J224" i="7"/>
  <c r="D225" i="7"/>
  <c r="G231" i="7"/>
  <c r="I225" i="7"/>
  <c r="H225" i="7"/>
  <c r="J225" i="7"/>
  <c r="D226" i="7"/>
  <c r="E232" i="7"/>
  <c r="F232" i="7"/>
  <c r="C232" i="7"/>
  <c r="B233" i="7"/>
  <c r="G232" i="7"/>
  <c r="B234" i="7"/>
  <c r="C233" i="7"/>
  <c r="E233" i="7"/>
  <c r="F233" i="7"/>
  <c r="I226" i="7"/>
  <c r="H226" i="7"/>
  <c r="J226" i="7"/>
  <c r="D227" i="7"/>
  <c r="G233" i="7"/>
  <c r="I227" i="7"/>
  <c r="H227" i="7"/>
  <c r="J227" i="7"/>
  <c r="D228" i="7"/>
  <c r="B235" i="7"/>
  <c r="C234" i="7"/>
  <c r="F234" i="7"/>
  <c r="E234" i="7"/>
  <c r="G234" i="7"/>
  <c r="F235" i="7"/>
  <c r="E235" i="7"/>
  <c r="B236" i="7"/>
  <c r="C235" i="7"/>
  <c r="I228" i="7"/>
  <c r="H228" i="7"/>
  <c r="J228" i="7"/>
  <c r="D229" i="7"/>
  <c r="G235" i="7"/>
  <c r="I229" i="7"/>
  <c r="H229" i="7"/>
  <c r="J229" i="7"/>
  <c r="D230" i="7"/>
  <c r="E236" i="7"/>
  <c r="F236" i="7"/>
  <c r="B237" i="7"/>
  <c r="C236" i="7"/>
  <c r="G236" i="7"/>
  <c r="I230" i="7"/>
  <c r="H230" i="7"/>
  <c r="J230" i="7"/>
  <c r="D231" i="7"/>
  <c r="B238" i="7"/>
  <c r="C237" i="7"/>
  <c r="E237" i="7"/>
  <c r="F237" i="7"/>
  <c r="G237" i="7"/>
  <c r="I231" i="7"/>
  <c r="H231" i="7"/>
  <c r="J231" i="7"/>
  <c r="D232" i="7"/>
  <c r="B239" i="7"/>
  <c r="C238" i="7"/>
  <c r="F238" i="7"/>
  <c r="E238" i="7"/>
  <c r="G238" i="7"/>
  <c r="F239" i="7"/>
  <c r="E239" i="7"/>
  <c r="B240" i="7"/>
  <c r="C239" i="7"/>
  <c r="I232" i="7"/>
  <c r="H232" i="7"/>
  <c r="J232" i="7"/>
  <c r="D233" i="7"/>
  <c r="G239" i="7"/>
  <c r="I233" i="7"/>
  <c r="H233" i="7"/>
  <c r="J233" i="7"/>
  <c r="D234" i="7"/>
  <c r="E240" i="7"/>
  <c r="F240" i="7"/>
  <c r="B241" i="7"/>
  <c r="C240" i="7"/>
  <c r="G240" i="7"/>
  <c r="I234" i="7"/>
  <c r="H234" i="7"/>
  <c r="J234" i="7"/>
  <c r="D235" i="7"/>
  <c r="B242" i="7"/>
  <c r="C241" i="7"/>
  <c r="E241" i="7"/>
  <c r="F241" i="7"/>
  <c r="G241" i="7"/>
  <c r="I235" i="7"/>
  <c r="H235" i="7"/>
  <c r="J235" i="7"/>
  <c r="D236" i="7"/>
  <c r="B243" i="7"/>
  <c r="C242" i="7"/>
  <c r="F242" i="7"/>
  <c r="E242" i="7"/>
  <c r="G242" i="7"/>
  <c r="F243" i="7"/>
  <c r="E243" i="7"/>
  <c r="B244" i="7"/>
  <c r="C243" i="7"/>
  <c r="I236" i="7"/>
  <c r="H236" i="7"/>
  <c r="J236" i="7"/>
  <c r="D237" i="7"/>
  <c r="G243" i="7"/>
  <c r="I237" i="7"/>
  <c r="H237" i="7"/>
  <c r="J237" i="7"/>
  <c r="D238" i="7"/>
  <c r="E244" i="7"/>
  <c r="F244" i="7"/>
  <c r="C244" i="7"/>
  <c r="B245" i="7"/>
  <c r="G244" i="7"/>
  <c r="B246" i="7"/>
  <c r="C245" i="7"/>
  <c r="E245" i="7"/>
  <c r="F245" i="7"/>
  <c r="I238" i="7"/>
  <c r="H238" i="7"/>
  <c r="J238" i="7"/>
  <c r="D239" i="7"/>
  <c r="G245" i="7"/>
  <c r="I239" i="7"/>
  <c r="H239" i="7"/>
  <c r="J239" i="7"/>
  <c r="D240" i="7"/>
  <c r="B247" i="7"/>
  <c r="C246" i="7"/>
  <c r="F246" i="7"/>
  <c r="E246" i="7"/>
  <c r="G246" i="7"/>
  <c r="I240" i="7"/>
  <c r="H240" i="7"/>
  <c r="J240" i="7"/>
  <c r="D241" i="7"/>
  <c r="F247" i="7"/>
  <c r="E247" i="7"/>
  <c r="B248" i="7"/>
  <c r="C247" i="7"/>
  <c r="G247" i="7"/>
  <c r="I241" i="7"/>
  <c r="H241" i="7"/>
  <c r="J241" i="7"/>
  <c r="D242" i="7"/>
  <c r="E248" i="7"/>
  <c r="F248" i="7"/>
  <c r="C248" i="7"/>
  <c r="B249" i="7"/>
  <c r="G248" i="7"/>
  <c r="I242" i="7"/>
  <c r="H242" i="7"/>
  <c r="J242" i="7"/>
  <c r="D243" i="7"/>
  <c r="B250" i="7"/>
  <c r="C249" i="7"/>
  <c r="E249" i="7"/>
  <c r="F249" i="7"/>
  <c r="G249" i="7"/>
  <c r="I243" i="7"/>
  <c r="H243" i="7"/>
  <c r="J243" i="7"/>
  <c r="D244" i="7"/>
  <c r="B251" i="7"/>
  <c r="C250" i="7"/>
  <c r="F250" i="7"/>
  <c r="E250" i="7"/>
  <c r="G250" i="7"/>
  <c r="I244" i="7"/>
  <c r="H244" i="7"/>
  <c r="J244" i="7"/>
  <c r="D245" i="7"/>
  <c r="F251" i="7"/>
  <c r="E251" i="7"/>
  <c r="B252" i="7"/>
  <c r="C251" i="7"/>
  <c r="G251" i="7"/>
  <c r="I245" i="7"/>
  <c r="H245" i="7"/>
  <c r="J245" i="7"/>
  <c r="D246" i="7"/>
  <c r="E252" i="7"/>
  <c r="F252" i="7"/>
  <c r="B253" i="7"/>
  <c r="C252" i="7"/>
  <c r="G252" i="7"/>
  <c r="I246" i="7"/>
  <c r="H246" i="7"/>
  <c r="J246" i="7"/>
  <c r="D247" i="7"/>
  <c r="B254" i="7"/>
  <c r="C253" i="7"/>
  <c r="E253" i="7"/>
  <c r="F253" i="7"/>
  <c r="G253" i="7"/>
  <c r="I247" i="7"/>
  <c r="H247" i="7"/>
  <c r="J247" i="7"/>
  <c r="D248" i="7"/>
  <c r="B255" i="7"/>
  <c r="C254" i="7"/>
  <c r="F254" i="7"/>
  <c r="E254" i="7"/>
  <c r="G254" i="7"/>
  <c r="F255" i="7"/>
  <c r="E255" i="7"/>
  <c r="B256" i="7"/>
  <c r="C255" i="7"/>
  <c r="I248" i="7"/>
  <c r="H248" i="7"/>
  <c r="J248" i="7"/>
  <c r="D249" i="7"/>
  <c r="G255" i="7"/>
  <c r="I249" i="7"/>
  <c r="H249" i="7"/>
  <c r="J249" i="7"/>
  <c r="D250" i="7"/>
  <c r="E256" i="7"/>
  <c r="F256" i="7"/>
  <c r="B257" i="7"/>
  <c r="C256" i="7"/>
  <c r="G256" i="7"/>
  <c r="B258" i="7"/>
  <c r="C257" i="7"/>
  <c r="E257" i="7"/>
  <c r="F257" i="7"/>
  <c r="I250" i="7"/>
  <c r="H250" i="7"/>
  <c r="J250" i="7"/>
  <c r="D251" i="7"/>
  <c r="G257" i="7"/>
  <c r="B259" i="7"/>
  <c r="C258" i="7"/>
  <c r="F258" i="7"/>
  <c r="E258" i="7"/>
  <c r="I251" i="7"/>
  <c r="H251" i="7"/>
  <c r="J251" i="7"/>
  <c r="D252" i="7"/>
  <c r="G258" i="7"/>
  <c r="I252" i="7"/>
  <c r="H252" i="7"/>
  <c r="J252" i="7"/>
  <c r="D253" i="7"/>
  <c r="F259" i="7"/>
  <c r="E259" i="7"/>
  <c r="B260" i="7"/>
  <c r="C259" i="7"/>
  <c r="G259" i="7"/>
  <c r="E260" i="7"/>
  <c r="F260" i="7"/>
  <c r="C260" i="7"/>
  <c r="B261" i="7"/>
  <c r="I253" i="7"/>
  <c r="H253" i="7"/>
  <c r="J253" i="7"/>
  <c r="D254" i="7"/>
  <c r="G260" i="7"/>
  <c r="I254" i="7"/>
  <c r="H254" i="7"/>
  <c r="J254" i="7"/>
  <c r="D255" i="7"/>
  <c r="B262" i="7"/>
  <c r="C261" i="7"/>
  <c r="E261" i="7"/>
  <c r="F261" i="7"/>
  <c r="G261" i="7"/>
  <c r="I255" i="7"/>
  <c r="H255" i="7"/>
  <c r="J255" i="7"/>
  <c r="D256" i="7"/>
  <c r="B263" i="7"/>
  <c r="C262" i="7"/>
  <c r="F262" i="7"/>
  <c r="E262" i="7"/>
  <c r="G262" i="7"/>
  <c r="F263" i="7"/>
  <c r="C263" i="7"/>
  <c r="B264" i="7"/>
  <c r="E263" i="7"/>
  <c r="I256" i="7"/>
  <c r="H256" i="7"/>
  <c r="J256" i="7"/>
  <c r="D257" i="7"/>
  <c r="G263" i="7"/>
  <c r="I257" i="7"/>
  <c r="H257" i="7"/>
  <c r="J257" i="7"/>
  <c r="D258" i="7"/>
  <c r="E264" i="7"/>
  <c r="C264" i="7"/>
  <c r="B265" i="7"/>
  <c r="F264" i="7"/>
  <c r="G264" i="7"/>
  <c r="I258" i="7"/>
  <c r="H258" i="7"/>
  <c r="J258" i="7"/>
  <c r="D259" i="7"/>
  <c r="B266" i="7"/>
  <c r="F265" i="7"/>
  <c r="E265" i="7"/>
  <c r="C265" i="7"/>
  <c r="G265" i="7"/>
  <c r="I259" i="7"/>
  <c r="H259" i="7"/>
  <c r="J259" i="7"/>
  <c r="D260" i="7"/>
  <c r="B267" i="7"/>
  <c r="C266" i="7"/>
  <c r="F266" i="7"/>
  <c r="E266" i="7"/>
  <c r="G266" i="7"/>
  <c r="I260" i="7"/>
  <c r="H260" i="7"/>
  <c r="J260" i="7"/>
  <c r="D261" i="7"/>
  <c r="F267" i="7"/>
  <c r="C267" i="7"/>
  <c r="B268" i="7"/>
  <c r="E267" i="7"/>
  <c r="G267" i="7"/>
  <c r="I261" i="7"/>
  <c r="H261" i="7"/>
  <c r="J261" i="7"/>
  <c r="D262" i="7"/>
  <c r="E268" i="7"/>
  <c r="B269" i="7"/>
  <c r="F268" i="7"/>
  <c r="C268" i="7"/>
  <c r="G268" i="7"/>
  <c r="I262" i="7"/>
  <c r="H262" i="7"/>
  <c r="J262" i="7"/>
  <c r="D263" i="7"/>
  <c r="B270" i="7"/>
  <c r="F269" i="7"/>
  <c r="C269" i="7"/>
  <c r="E269" i="7"/>
  <c r="G269" i="7"/>
  <c r="B271" i="7"/>
  <c r="C270" i="7"/>
  <c r="E270" i="7"/>
  <c r="F270" i="7"/>
  <c r="I263" i="7"/>
  <c r="H263" i="7"/>
  <c r="J263" i="7"/>
  <c r="D264" i="7"/>
  <c r="G270" i="7"/>
  <c r="I264" i="7"/>
  <c r="H264" i="7"/>
  <c r="J264" i="7"/>
  <c r="D265" i="7"/>
  <c r="E271" i="7"/>
  <c r="F271" i="7"/>
  <c r="B272" i="7"/>
  <c r="C271" i="7"/>
  <c r="G271" i="7"/>
  <c r="I265" i="7"/>
  <c r="H265" i="7"/>
  <c r="J265" i="7"/>
  <c r="D266" i="7"/>
  <c r="B273" i="7"/>
  <c r="E272" i="7"/>
  <c r="F272" i="7"/>
  <c r="C272" i="7"/>
  <c r="G272" i="7"/>
  <c r="I266" i="7"/>
  <c r="H266" i="7"/>
  <c r="J266" i="7"/>
  <c r="D267" i="7"/>
  <c r="B274" i="7"/>
  <c r="C273" i="7"/>
  <c r="F273" i="7"/>
  <c r="E273" i="7"/>
  <c r="G273" i="7"/>
  <c r="I267" i="7"/>
  <c r="H267" i="7"/>
  <c r="J267" i="7"/>
  <c r="D268" i="7"/>
  <c r="F274" i="7"/>
  <c r="E274" i="7"/>
  <c r="B275" i="7"/>
  <c r="C274" i="7"/>
  <c r="G274" i="7"/>
  <c r="I268" i="7"/>
  <c r="H268" i="7"/>
  <c r="J268" i="7"/>
  <c r="D269" i="7"/>
  <c r="E275" i="7"/>
  <c r="F275" i="7"/>
  <c r="B276" i="7"/>
  <c r="C275" i="7"/>
  <c r="G275" i="7"/>
  <c r="I269" i="7"/>
  <c r="H269" i="7"/>
  <c r="J269" i="7"/>
  <c r="D270" i="7"/>
  <c r="B277" i="7"/>
  <c r="C276" i="7"/>
  <c r="E276" i="7"/>
  <c r="F276" i="7"/>
  <c r="G276" i="7"/>
  <c r="I270" i="7"/>
  <c r="H270" i="7"/>
  <c r="J270" i="7"/>
  <c r="D271" i="7"/>
  <c r="B278" i="7"/>
  <c r="C277" i="7"/>
  <c r="F277" i="7"/>
  <c r="E277" i="7"/>
  <c r="G277" i="7"/>
  <c r="I271" i="7"/>
  <c r="H271" i="7"/>
  <c r="J271" i="7"/>
  <c r="D272" i="7"/>
  <c r="F278" i="7"/>
  <c r="E278" i="7"/>
  <c r="B279" i="7"/>
  <c r="C278" i="7"/>
  <c r="G278" i="7"/>
  <c r="I272" i="7"/>
  <c r="H272" i="7"/>
  <c r="J272" i="7"/>
  <c r="D273" i="7"/>
  <c r="E279" i="7"/>
  <c r="F279" i="7"/>
  <c r="C279" i="7"/>
  <c r="B280" i="7"/>
  <c r="G279" i="7"/>
  <c r="I273" i="7"/>
  <c r="H273" i="7"/>
  <c r="J273" i="7"/>
  <c r="D274" i="7"/>
  <c r="B281" i="7"/>
  <c r="C280" i="7"/>
  <c r="E280" i="7"/>
  <c r="F280" i="7"/>
  <c r="G280" i="7"/>
  <c r="I274" i="7"/>
  <c r="H274" i="7"/>
  <c r="J274" i="7"/>
  <c r="D275" i="7"/>
  <c r="B282" i="7"/>
  <c r="C281" i="7"/>
  <c r="F281" i="7"/>
  <c r="E281" i="7"/>
  <c r="G281" i="7"/>
  <c r="I275" i="7"/>
  <c r="H275" i="7"/>
  <c r="J275" i="7"/>
  <c r="D276" i="7"/>
  <c r="F282" i="7"/>
  <c r="E282" i="7"/>
  <c r="B283" i="7"/>
  <c r="C282" i="7"/>
  <c r="G282" i="7"/>
  <c r="I276" i="7"/>
  <c r="H276" i="7"/>
  <c r="J276" i="7"/>
  <c r="D277" i="7"/>
  <c r="E283" i="7"/>
  <c r="F283" i="7"/>
  <c r="C283" i="7"/>
  <c r="B284" i="7"/>
  <c r="G283" i="7"/>
  <c r="B285" i="7"/>
  <c r="C284" i="7"/>
  <c r="E284" i="7"/>
  <c r="F284" i="7"/>
  <c r="I277" i="7"/>
  <c r="H277" i="7"/>
  <c r="J277" i="7"/>
  <c r="D278" i="7"/>
  <c r="G284" i="7"/>
  <c r="I278" i="7"/>
  <c r="H278" i="7"/>
  <c r="J278" i="7"/>
  <c r="D279" i="7"/>
  <c r="B286" i="7"/>
  <c r="C285" i="7"/>
  <c r="F285" i="7"/>
  <c r="E285" i="7"/>
  <c r="G285" i="7"/>
  <c r="I279" i="7"/>
  <c r="H279" i="7"/>
  <c r="J279" i="7"/>
  <c r="D280" i="7"/>
  <c r="F286" i="7"/>
  <c r="E286" i="7"/>
  <c r="B287" i="7"/>
  <c r="C286" i="7"/>
  <c r="G286" i="7"/>
  <c r="E287" i="7"/>
  <c r="F287" i="7"/>
  <c r="B288" i="7"/>
  <c r="C287" i="7"/>
  <c r="I280" i="7"/>
  <c r="H280" i="7"/>
  <c r="J280" i="7"/>
  <c r="D281" i="7"/>
  <c r="G287" i="7"/>
  <c r="I281" i="7"/>
  <c r="H281" i="7"/>
  <c r="J281" i="7"/>
  <c r="D282" i="7"/>
  <c r="B289" i="7"/>
  <c r="C288" i="7"/>
  <c r="E288" i="7"/>
  <c r="F288" i="7"/>
  <c r="G288" i="7"/>
  <c r="I282" i="7"/>
  <c r="H282" i="7"/>
  <c r="J282" i="7"/>
  <c r="D283" i="7"/>
  <c r="B290" i="7"/>
  <c r="C289" i="7"/>
  <c r="F289" i="7"/>
  <c r="E289" i="7"/>
  <c r="G289" i="7"/>
  <c r="I283" i="7"/>
  <c r="H283" i="7"/>
  <c r="J283" i="7"/>
  <c r="D284" i="7"/>
  <c r="F290" i="7"/>
  <c r="E290" i="7"/>
  <c r="B291" i="7"/>
  <c r="C290" i="7"/>
  <c r="G290" i="7"/>
  <c r="E291" i="7"/>
  <c r="B292" i="7"/>
  <c r="F291" i="7"/>
  <c r="C291" i="7"/>
  <c r="I284" i="7"/>
  <c r="H284" i="7"/>
  <c r="J284" i="7"/>
  <c r="D285" i="7"/>
  <c r="G291" i="7"/>
  <c r="I285" i="7"/>
  <c r="H285" i="7"/>
  <c r="J285" i="7"/>
  <c r="D286" i="7"/>
  <c r="B293" i="7"/>
  <c r="C292" i="7"/>
  <c r="F292" i="7"/>
  <c r="E292" i="7"/>
  <c r="G292" i="7"/>
  <c r="I286" i="7"/>
  <c r="H286" i="7"/>
  <c r="J286" i="7"/>
  <c r="D287" i="7"/>
  <c r="F293" i="7"/>
  <c r="C293" i="7"/>
  <c r="B294" i="7"/>
  <c r="E293" i="7"/>
  <c r="G293" i="7"/>
  <c r="E294" i="7"/>
  <c r="C294" i="7"/>
  <c r="B295" i="7"/>
  <c r="F294" i="7"/>
  <c r="I287" i="7"/>
  <c r="H287" i="7"/>
  <c r="J287" i="7"/>
  <c r="D288" i="7"/>
  <c r="G294" i="7"/>
  <c r="I288" i="7"/>
  <c r="H288" i="7"/>
  <c r="J288" i="7"/>
  <c r="D289" i="7"/>
  <c r="B296" i="7"/>
  <c r="F295" i="7"/>
  <c r="E295" i="7"/>
  <c r="C295" i="7"/>
  <c r="G295" i="7"/>
  <c r="I289" i="7"/>
  <c r="H289" i="7"/>
  <c r="J289" i="7"/>
  <c r="D290" i="7"/>
  <c r="B297" i="7"/>
  <c r="C296" i="7"/>
  <c r="F296" i="7"/>
  <c r="E296" i="7"/>
  <c r="G296" i="7"/>
  <c r="I290" i="7"/>
  <c r="H290" i="7"/>
  <c r="J290" i="7"/>
  <c r="D291" i="7"/>
  <c r="F297" i="7"/>
  <c r="C297" i="7"/>
  <c r="B298" i="7"/>
  <c r="E297" i="7"/>
  <c r="G297" i="7"/>
  <c r="E298" i="7"/>
  <c r="B299" i="7"/>
  <c r="F298" i="7"/>
  <c r="C298" i="7"/>
  <c r="I291" i="7"/>
  <c r="H291" i="7"/>
  <c r="J291" i="7"/>
  <c r="D292" i="7"/>
  <c r="G298" i="7"/>
  <c r="I292" i="7"/>
  <c r="H292" i="7"/>
  <c r="J292" i="7"/>
  <c r="D293" i="7"/>
  <c r="B300" i="7"/>
  <c r="F299" i="7"/>
  <c r="C299" i="7"/>
  <c r="E299" i="7"/>
  <c r="G299" i="7"/>
  <c r="I293" i="7"/>
  <c r="H293" i="7"/>
  <c r="J293" i="7"/>
  <c r="D294" i="7"/>
  <c r="B301" i="7"/>
  <c r="C300" i="7"/>
  <c r="E300" i="7"/>
  <c r="F300" i="7"/>
  <c r="G300" i="7"/>
  <c r="F301" i="7"/>
  <c r="E301" i="7"/>
  <c r="B302" i="7"/>
  <c r="C301" i="7"/>
  <c r="I294" i="7"/>
  <c r="H294" i="7"/>
  <c r="J294" i="7"/>
  <c r="D295" i="7"/>
  <c r="G301" i="7"/>
  <c r="I295" i="7"/>
  <c r="H295" i="7"/>
  <c r="J295" i="7"/>
  <c r="D296" i="7"/>
  <c r="B303" i="7"/>
  <c r="C302" i="7"/>
  <c r="E302" i="7"/>
  <c r="F302" i="7"/>
  <c r="G302" i="7"/>
  <c r="I296" i="7"/>
  <c r="H296" i="7"/>
  <c r="J296" i="7"/>
  <c r="D297" i="7"/>
  <c r="B304" i="7"/>
  <c r="C303" i="7"/>
  <c r="F303" i="7"/>
  <c r="E303" i="7"/>
  <c r="G303" i="7"/>
  <c r="I297" i="7"/>
  <c r="H297" i="7"/>
  <c r="J297" i="7"/>
  <c r="D298" i="7"/>
  <c r="F304" i="7"/>
  <c r="E304" i="7"/>
  <c r="B305" i="7"/>
  <c r="C304" i="7"/>
  <c r="G304" i="7"/>
  <c r="E305" i="7"/>
  <c r="F305" i="7"/>
  <c r="B306" i="7"/>
  <c r="C305" i="7"/>
  <c r="I298" i="7"/>
  <c r="H298" i="7"/>
  <c r="J298" i="7"/>
  <c r="D299" i="7"/>
  <c r="G305" i="7"/>
  <c r="I299" i="7"/>
  <c r="H299" i="7"/>
  <c r="J299" i="7"/>
  <c r="D300" i="7"/>
  <c r="B307" i="7"/>
  <c r="C306" i="7"/>
  <c r="E306" i="7"/>
  <c r="F306" i="7"/>
  <c r="G306" i="7"/>
  <c r="I300" i="7"/>
  <c r="H300" i="7"/>
  <c r="J300" i="7"/>
  <c r="D301" i="7"/>
  <c r="B308" i="7"/>
  <c r="C307" i="7"/>
  <c r="F307" i="7"/>
  <c r="E307" i="7"/>
  <c r="G307" i="7"/>
  <c r="I301" i="7"/>
  <c r="H301" i="7"/>
  <c r="J301" i="7"/>
  <c r="D302" i="7"/>
  <c r="F308" i="7"/>
  <c r="E308" i="7"/>
  <c r="B309" i="7"/>
  <c r="C308" i="7"/>
  <c r="G308" i="7"/>
  <c r="I302" i="7"/>
  <c r="H302" i="7"/>
  <c r="J302" i="7"/>
  <c r="D303" i="7"/>
  <c r="E309" i="7"/>
  <c r="F309" i="7"/>
  <c r="B310" i="7"/>
  <c r="C309" i="7"/>
  <c r="G309" i="7"/>
  <c r="I303" i="7"/>
  <c r="H303" i="7"/>
  <c r="J303" i="7"/>
  <c r="D304" i="7"/>
  <c r="B311" i="7"/>
  <c r="C310" i="7"/>
  <c r="E310" i="7"/>
  <c r="F310" i="7"/>
  <c r="G310" i="7"/>
  <c r="I304" i="7"/>
  <c r="H304" i="7"/>
  <c r="J304" i="7"/>
  <c r="D305" i="7"/>
  <c r="B312" i="7"/>
  <c r="C311" i="7"/>
  <c r="F311" i="7"/>
  <c r="E311" i="7"/>
  <c r="G311" i="7"/>
  <c r="I305" i="7"/>
  <c r="H305" i="7"/>
  <c r="J305" i="7"/>
  <c r="D306" i="7"/>
  <c r="F312" i="7"/>
  <c r="E312" i="7"/>
  <c r="B313" i="7"/>
  <c r="C312" i="7"/>
  <c r="G312" i="7"/>
  <c r="E313" i="7"/>
  <c r="F313" i="7"/>
  <c r="C313" i="7"/>
  <c r="B314" i="7"/>
  <c r="I306" i="7"/>
  <c r="H306" i="7"/>
  <c r="J306" i="7"/>
  <c r="D307" i="7"/>
  <c r="G313" i="7"/>
  <c r="B315" i="7"/>
  <c r="C314" i="7"/>
  <c r="E314" i="7"/>
  <c r="F314" i="7"/>
  <c r="I307" i="7"/>
  <c r="H307" i="7"/>
  <c r="J307" i="7"/>
  <c r="D308" i="7"/>
  <c r="G314" i="7"/>
  <c r="I308" i="7"/>
  <c r="H308" i="7"/>
  <c r="J308" i="7"/>
  <c r="D309" i="7"/>
  <c r="B316" i="7"/>
  <c r="C315" i="7"/>
  <c r="F315" i="7"/>
  <c r="E315" i="7"/>
  <c r="G315" i="7"/>
  <c r="F316" i="7"/>
  <c r="E316" i="7"/>
  <c r="B317" i="7"/>
  <c r="C316" i="7"/>
  <c r="I309" i="7"/>
  <c r="H309" i="7"/>
  <c r="J309" i="7"/>
  <c r="D310" i="7"/>
  <c r="G316" i="7"/>
  <c r="I310" i="7"/>
  <c r="H310" i="7"/>
  <c r="J310" i="7"/>
  <c r="D311" i="7"/>
  <c r="E317" i="7"/>
  <c r="F317" i="7"/>
  <c r="C317" i="7"/>
  <c r="B318" i="7"/>
  <c r="G317" i="7"/>
  <c r="B319" i="7"/>
  <c r="C318" i="7"/>
  <c r="E318" i="7"/>
  <c r="F318" i="7"/>
  <c r="I311" i="7"/>
  <c r="H311" i="7"/>
  <c r="J311" i="7"/>
  <c r="D312" i="7"/>
  <c r="G318" i="7"/>
  <c r="I312" i="7"/>
  <c r="H312" i="7"/>
  <c r="J312" i="7"/>
  <c r="D313" i="7"/>
  <c r="B320" i="7"/>
  <c r="C319" i="7"/>
  <c r="F319" i="7"/>
  <c r="E319" i="7"/>
  <c r="G319" i="7"/>
  <c r="F320" i="7"/>
  <c r="E320" i="7"/>
  <c r="B321" i="7"/>
  <c r="C320" i="7"/>
  <c r="I313" i="7"/>
  <c r="H313" i="7"/>
  <c r="J313" i="7"/>
  <c r="D314" i="7"/>
  <c r="G320" i="7"/>
  <c r="I314" i="7"/>
  <c r="H314" i="7"/>
  <c r="J314" i="7"/>
  <c r="D315" i="7"/>
  <c r="E321" i="7"/>
  <c r="F321" i="7"/>
  <c r="B322" i="7"/>
  <c r="C321" i="7"/>
  <c r="G321" i="7"/>
  <c r="I315" i="7"/>
  <c r="H315" i="7"/>
  <c r="J315" i="7"/>
  <c r="D316" i="7"/>
  <c r="B323" i="7"/>
  <c r="C322" i="7"/>
  <c r="E322" i="7"/>
  <c r="F322" i="7"/>
  <c r="G322" i="7"/>
  <c r="I316" i="7"/>
  <c r="H316" i="7"/>
  <c r="J316" i="7"/>
  <c r="D317" i="7"/>
  <c r="B324" i="7"/>
  <c r="C323" i="7"/>
  <c r="F323" i="7"/>
  <c r="E323" i="7"/>
  <c r="G323" i="7"/>
  <c r="I317" i="7"/>
  <c r="H317" i="7"/>
  <c r="J317" i="7"/>
  <c r="D318" i="7"/>
  <c r="F324" i="7"/>
  <c r="E324" i="7"/>
  <c r="B325" i="7"/>
  <c r="C324" i="7"/>
  <c r="G324" i="7"/>
  <c r="B326" i="7"/>
  <c r="F325" i="7"/>
  <c r="E325" i="7"/>
  <c r="C325" i="7"/>
  <c r="I318" i="7"/>
  <c r="H318" i="7"/>
  <c r="J318" i="7"/>
  <c r="D319" i="7"/>
  <c r="G325" i="7"/>
  <c r="I319" i="7"/>
  <c r="H319" i="7"/>
  <c r="J319" i="7"/>
  <c r="D320" i="7"/>
  <c r="B327" i="7"/>
  <c r="C326" i="7"/>
  <c r="F326" i="7"/>
  <c r="E326" i="7"/>
  <c r="G326" i="7"/>
  <c r="F327" i="7"/>
  <c r="C327" i="7"/>
  <c r="B328" i="7"/>
  <c r="E327" i="7"/>
  <c r="I320" i="7"/>
  <c r="H320" i="7"/>
  <c r="J320" i="7"/>
  <c r="D321" i="7"/>
  <c r="G327" i="7"/>
  <c r="I321" i="7"/>
  <c r="H321" i="7"/>
  <c r="J321" i="7"/>
  <c r="D322" i="7"/>
  <c r="E328" i="7"/>
  <c r="B329" i="7"/>
  <c r="F328" i="7"/>
  <c r="C328" i="7"/>
  <c r="G328" i="7"/>
  <c r="I322" i="7"/>
  <c r="H322" i="7"/>
  <c r="J322" i="7"/>
  <c r="D323" i="7"/>
  <c r="B330" i="7"/>
  <c r="F329" i="7"/>
  <c r="C329" i="7"/>
  <c r="E329" i="7"/>
  <c r="G329" i="7"/>
  <c r="B331" i="7"/>
  <c r="C330" i="7"/>
  <c r="E330" i="7"/>
  <c r="F330" i="7"/>
  <c r="I323" i="7"/>
  <c r="H323" i="7"/>
  <c r="J323" i="7"/>
  <c r="D324" i="7"/>
  <c r="G330" i="7"/>
  <c r="I324" i="7"/>
  <c r="H324" i="7"/>
  <c r="J324" i="7"/>
  <c r="D325" i="7"/>
  <c r="F331" i="7"/>
  <c r="B332" i="7"/>
  <c r="E331" i="7"/>
  <c r="C331" i="7"/>
  <c r="G331" i="7"/>
  <c r="I325" i="7"/>
  <c r="H325" i="7"/>
  <c r="J325" i="7"/>
  <c r="D326" i="7"/>
  <c r="E332" i="7"/>
  <c r="B333" i="7"/>
  <c r="F332" i="7"/>
  <c r="C332" i="7"/>
  <c r="G332" i="7"/>
  <c r="I326" i="7"/>
  <c r="H326" i="7"/>
  <c r="J326" i="7"/>
  <c r="D327" i="7"/>
  <c r="B334" i="7"/>
  <c r="F333" i="7"/>
  <c r="C333" i="7"/>
  <c r="E333" i="7"/>
  <c r="G333" i="7"/>
  <c r="F334" i="7"/>
  <c r="E334" i="7"/>
  <c r="B335" i="7"/>
  <c r="C334" i="7"/>
  <c r="I327" i="7"/>
  <c r="H327" i="7"/>
  <c r="J327" i="7"/>
  <c r="D328" i="7"/>
  <c r="G334" i="7"/>
  <c r="I328" i="7"/>
  <c r="H328" i="7"/>
  <c r="J328" i="7"/>
  <c r="D329" i="7"/>
  <c r="E335" i="7"/>
  <c r="F335" i="7"/>
  <c r="B336" i="7"/>
  <c r="C335" i="7"/>
  <c r="G335" i="7"/>
  <c r="I329" i="7"/>
  <c r="H329" i="7"/>
  <c r="J329" i="7"/>
  <c r="D330" i="7"/>
  <c r="B337" i="7"/>
  <c r="C336" i="7"/>
  <c r="E336" i="7"/>
  <c r="F336" i="7"/>
  <c r="G336" i="7"/>
  <c r="I330" i="7"/>
  <c r="H330" i="7"/>
  <c r="J330" i="7"/>
  <c r="D331" i="7"/>
  <c r="B338" i="7"/>
  <c r="C337" i="7"/>
  <c r="F337" i="7"/>
  <c r="E337" i="7"/>
  <c r="G337" i="7"/>
  <c r="F338" i="7"/>
  <c r="E338" i="7"/>
  <c r="B339" i="7"/>
  <c r="C338" i="7"/>
  <c r="I331" i="7"/>
  <c r="H331" i="7"/>
  <c r="J331" i="7"/>
  <c r="D332" i="7"/>
  <c r="G338" i="7"/>
  <c r="I332" i="7"/>
  <c r="H332" i="7"/>
  <c r="J332" i="7"/>
  <c r="D333" i="7"/>
  <c r="E339" i="7"/>
  <c r="F339" i="7"/>
  <c r="C339" i="7"/>
  <c r="B340" i="7"/>
  <c r="G339" i="7"/>
  <c r="B341" i="7"/>
  <c r="C340" i="7"/>
  <c r="E340" i="7"/>
  <c r="F340" i="7"/>
  <c r="I333" i="7"/>
  <c r="H333" i="7"/>
  <c r="J333" i="7"/>
  <c r="D334" i="7"/>
  <c r="G340" i="7"/>
  <c r="I334" i="7"/>
  <c r="H334" i="7"/>
  <c r="J334" i="7"/>
  <c r="D335" i="7"/>
  <c r="B342" i="7"/>
  <c r="C341" i="7"/>
  <c r="F341" i="7"/>
  <c r="E341" i="7"/>
  <c r="G341" i="7"/>
  <c r="I335" i="7"/>
  <c r="H335" i="7"/>
  <c r="J335" i="7"/>
  <c r="D336" i="7"/>
  <c r="F342" i="7"/>
  <c r="E342" i="7"/>
  <c r="B343" i="7"/>
  <c r="C342" i="7"/>
  <c r="G342" i="7"/>
  <c r="E343" i="7"/>
  <c r="F343" i="7"/>
  <c r="C343" i="7"/>
  <c r="B344" i="7"/>
  <c r="I336" i="7"/>
  <c r="H336" i="7"/>
  <c r="J336" i="7"/>
  <c r="D337" i="7"/>
  <c r="G343" i="7"/>
  <c r="I337" i="7"/>
  <c r="H337" i="7"/>
  <c r="J337" i="7"/>
  <c r="D338" i="7"/>
  <c r="B345" i="7"/>
  <c r="C344" i="7"/>
  <c r="E344" i="7"/>
  <c r="F344" i="7"/>
  <c r="G344" i="7"/>
  <c r="I338" i="7"/>
  <c r="H338" i="7"/>
  <c r="J338" i="7"/>
  <c r="D339" i="7"/>
  <c r="B346" i="7"/>
  <c r="C345" i="7"/>
  <c r="F345" i="7"/>
  <c r="E345" i="7"/>
  <c r="G345" i="7"/>
  <c r="I339" i="7"/>
  <c r="H339" i="7"/>
  <c r="J339" i="7"/>
  <c r="D340" i="7"/>
  <c r="F346" i="7"/>
  <c r="E346" i="7"/>
  <c r="B347" i="7"/>
  <c r="C346" i="7"/>
  <c r="G346" i="7"/>
  <c r="I340" i="7"/>
  <c r="H340" i="7"/>
  <c r="J340" i="7"/>
  <c r="D341" i="7"/>
  <c r="E347" i="7"/>
  <c r="F347" i="7"/>
  <c r="B348" i="7"/>
  <c r="C347" i="7"/>
  <c r="G347" i="7"/>
  <c r="I341" i="7"/>
  <c r="H341" i="7"/>
  <c r="J341" i="7"/>
  <c r="D342" i="7"/>
  <c r="B349" i="7"/>
  <c r="C348" i="7"/>
  <c r="E348" i="7"/>
  <c r="F348" i="7"/>
  <c r="G348" i="7"/>
  <c r="I342" i="7"/>
  <c r="H342" i="7"/>
  <c r="J342" i="7"/>
  <c r="D343" i="7"/>
  <c r="B350" i="7"/>
  <c r="C349" i="7"/>
  <c r="F349" i="7"/>
  <c r="E349" i="7"/>
  <c r="G349" i="7"/>
  <c r="F350" i="7"/>
  <c r="E350" i="7"/>
  <c r="B351" i="7"/>
  <c r="C350" i="7"/>
  <c r="I343" i="7"/>
  <c r="H343" i="7"/>
  <c r="J343" i="7"/>
  <c r="D344" i="7"/>
  <c r="G350" i="7"/>
  <c r="I344" i="7"/>
  <c r="H344" i="7"/>
  <c r="J344" i="7"/>
  <c r="D345" i="7"/>
  <c r="E351" i="7"/>
  <c r="F351" i="7"/>
  <c r="B352" i="7"/>
  <c r="C351" i="7"/>
  <c r="G351" i="7"/>
  <c r="I345" i="7"/>
  <c r="H345" i="7"/>
  <c r="J345" i="7"/>
  <c r="D346" i="7"/>
  <c r="B353" i="7"/>
  <c r="C352" i="7"/>
  <c r="E352" i="7"/>
  <c r="F352" i="7"/>
  <c r="G352" i="7"/>
  <c r="I346" i="7"/>
  <c r="H346" i="7"/>
  <c r="J346" i="7"/>
  <c r="D347" i="7"/>
  <c r="B354" i="7"/>
  <c r="C353" i="7"/>
  <c r="F353" i="7"/>
  <c r="E353" i="7"/>
  <c r="G353" i="7"/>
  <c r="F354" i="7"/>
  <c r="E354" i="7"/>
  <c r="B355" i="7"/>
  <c r="C354" i="7"/>
  <c r="I347" i="7"/>
  <c r="H347" i="7"/>
  <c r="J347" i="7"/>
  <c r="D348" i="7"/>
  <c r="G354" i="7"/>
  <c r="I348" i="7"/>
  <c r="H348" i="7"/>
  <c r="J348" i="7"/>
  <c r="D349" i="7"/>
  <c r="E355" i="7"/>
  <c r="F355" i="7"/>
  <c r="C355" i="7"/>
  <c r="B356" i="7"/>
  <c r="G355" i="7"/>
  <c r="B357" i="7"/>
  <c r="C356" i="7"/>
  <c r="E356" i="7"/>
  <c r="F356" i="7"/>
  <c r="I349" i="7"/>
  <c r="H349" i="7"/>
  <c r="J349" i="7"/>
  <c r="D350" i="7"/>
  <c r="G356" i="7"/>
  <c r="B358" i="7"/>
  <c r="C357" i="7"/>
  <c r="F357" i="7"/>
  <c r="E357" i="7"/>
  <c r="I350" i="7"/>
  <c r="H350" i="7"/>
  <c r="J350" i="7"/>
  <c r="D351" i="7"/>
  <c r="G357" i="7"/>
  <c r="F358" i="7"/>
  <c r="E358" i="7"/>
  <c r="B359" i="7"/>
  <c r="C358" i="7"/>
  <c r="I351" i="7"/>
  <c r="H351" i="7"/>
  <c r="J351" i="7"/>
  <c r="D352" i="7"/>
  <c r="G358" i="7"/>
  <c r="I352" i="7"/>
  <c r="H352" i="7"/>
  <c r="J352" i="7"/>
  <c r="D353" i="7"/>
  <c r="E359" i="7"/>
  <c r="F359" i="7"/>
  <c r="C359" i="7"/>
  <c r="B360" i="7"/>
  <c r="G359" i="7"/>
  <c r="B361" i="7"/>
  <c r="C360" i="7"/>
  <c r="E360" i="7"/>
  <c r="F360" i="7"/>
  <c r="I353" i="7"/>
  <c r="H353" i="7"/>
  <c r="J353" i="7"/>
  <c r="D354" i="7"/>
  <c r="G360" i="7"/>
  <c r="I354" i="7"/>
  <c r="H354" i="7"/>
  <c r="J354" i="7"/>
  <c r="D355" i="7"/>
  <c r="B362" i="7"/>
  <c r="C361" i="7"/>
  <c r="F361" i="7"/>
  <c r="E361" i="7"/>
  <c r="G361" i="7"/>
  <c r="I355" i="7"/>
  <c r="H355" i="7"/>
  <c r="J355" i="7"/>
  <c r="D356" i="7"/>
  <c r="F362" i="7"/>
  <c r="E362" i="7"/>
  <c r="C362" i="7"/>
  <c r="G362" i="7"/>
  <c r="I356" i="7"/>
  <c r="H356" i="7"/>
  <c r="J356" i="7"/>
  <c r="D357" i="7"/>
  <c r="I357" i="7"/>
  <c r="H357" i="7"/>
  <c r="J357" i="7"/>
  <c r="D358" i="7"/>
  <c r="I358" i="7"/>
  <c r="H358" i="7"/>
  <c r="J358" i="7"/>
  <c r="D359" i="7"/>
  <c r="I359" i="7"/>
  <c r="H359" i="7"/>
  <c r="J359" i="7"/>
  <c r="D360" i="7"/>
  <c r="I360" i="7"/>
  <c r="H360" i="7"/>
  <c r="J360" i="7"/>
  <c r="D361" i="7"/>
  <c r="I361" i="7"/>
  <c r="H361" i="7"/>
  <c r="J361" i="7"/>
  <c r="D362" i="7"/>
  <c r="G14" i="5"/>
  <c r="Q6" i="4"/>
  <c r="Q7" i="4"/>
  <c r="A31" i="5"/>
  <c r="A6" i="5"/>
  <c r="I362" i="7"/>
  <c r="Q9" i="4"/>
  <c r="G15" i="5"/>
  <c r="H362" i="7"/>
  <c r="J362" i="7"/>
  <c r="H5" i="4"/>
  <c r="G13" i="5"/>
  <c r="Q11" i="4"/>
  <c r="A35" i="5"/>
  <c r="Q10" i="4"/>
  <c r="A20" i="5"/>
  <c r="D3" i="6"/>
  <c r="B3" i="6"/>
  <c r="C3" i="6"/>
  <c r="E3" i="6"/>
  <c r="B4" i="6"/>
  <c r="A11" i="5"/>
  <c r="I3" i="6"/>
  <c r="C4" i="6"/>
  <c r="B5" i="6"/>
  <c r="B6" i="6"/>
  <c r="E4" i="6"/>
  <c r="A26" i="5"/>
  <c r="A2" i="5"/>
  <c r="A4" i="5"/>
  <c r="E5" i="6"/>
  <c r="C5" i="6"/>
  <c r="C6" i="6"/>
  <c r="E6" i="6"/>
  <c r="B7" i="6"/>
  <c r="E7" i="6"/>
  <c r="B8" i="6"/>
  <c r="C7" i="6"/>
  <c r="C8" i="6"/>
  <c r="B9" i="6"/>
  <c r="E8" i="6"/>
  <c r="E9" i="6"/>
  <c r="C9" i="6"/>
  <c r="B10" i="6"/>
  <c r="C10" i="6"/>
  <c r="B11" i="6"/>
  <c r="F11" i="6"/>
  <c r="E10" i="6"/>
  <c r="C11" i="6"/>
  <c r="E11" i="6"/>
  <c r="G11" i="6"/>
  <c r="B12" i="6"/>
  <c r="F12" i="6"/>
  <c r="B13" i="6"/>
  <c r="E12" i="6"/>
  <c r="C12" i="6"/>
  <c r="C13" i="6"/>
  <c r="B14" i="6"/>
  <c r="E13" i="6"/>
  <c r="E14" i="6"/>
  <c r="B15" i="6"/>
  <c r="C14" i="6"/>
  <c r="C15" i="6"/>
  <c r="E15" i="6"/>
  <c r="B16" i="6"/>
  <c r="C16" i="6"/>
  <c r="E16" i="6"/>
  <c r="B17" i="6"/>
  <c r="B18" i="6"/>
  <c r="C17" i="6"/>
  <c r="E17" i="6"/>
  <c r="E18" i="6"/>
  <c r="B19" i="6"/>
  <c r="C18" i="6"/>
  <c r="C19" i="6"/>
  <c r="B20" i="6"/>
  <c r="E19" i="6"/>
  <c r="E20" i="6"/>
  <c r="B21" i="6"/>
  <c r="C20" i="6"/>
  <c r="B22" i="6"/>
  <c r="C21" i="6"/>
  <c r="E21" i="6"/>
  <c r="E22" i="6"/>
  <c r="C22" i="6"/>
  <c r="B23" i="6"/>
  <c r="E23" i="6"/>
  <c r="C23" i="6"/>
  <c r="B24" i="6"/>
  <c r="E24" i="6"/>
  <c r="C24" i="6"/>
  <c r="B25" i="6"/>
  <c r="B26" i="6"/>
  <c r="E25" i="6"/>
  <c r="C25" i="6"/>
  <c r="C26" i="6"/>
  <c r="B27" i="6"/>
  <c r="E26" i="6"/>
  <c r="E27" i="6"/>
  <c r="C27" i="6"/>
  <c r="B28" i="6"/>
  <c r="E28" i="6"/>
  <c r="B29" i="6"/>
  <c r="C28" i="6"/>
  <c r="E29" i="6"/>
  <c r="B30" i="6"/>
  <c r="C29" i="6"/>
  <c r="C30" i="6"/>
  <c r="B31" i="6"/>
  <c r="E30" i="6"/>
  <c r="C31" i="6"/>
  <c r="E31" i="6"/>
  <c r="B32" i="6"/>
  <c r="E32" i="6"/>
  <c r="B33" i="6"/>
  <c r="C32" i="6"/>
  <c r="B34" i="6"/>
  <c r="C33" i="6"/>
  <c r="E33" i="6"/>
  <c r="C34" i="6"/>
  <c r="B35" i="6"/>
  <c r="E34" i="6"/>
  <c r="E35" i="6"/>
  <c r="C35" i="6"/>
  <c r="B36" i="6"/>
  <c r="E36" i="6"/>
  <c r="C36" i="6"/>
  <c r="B37" i="6"/>
  <c r="E37" i="6"/>
  <c r="C37" i="6"/>
  <c r="B38" i="6"/>
  <c r="E38" i="6"/>
  <c r="B39" i="6"/>
  <c r="C38" i="6"/>
  <c r="E39" i="6"/>
  <c r="C39" i="6"/>
  <c r="B40" i="6"/>
  <c r="E40" i="6"/>
  <c r="B41" i="6"/>
  <c r="C40" i="6"/>
  <c r="C41" i="6"/>
  <c r="B42" i="6"/>
  <c r="E41" i="6"/>
  <c r="C42" i="6"/>
  <c r="E42" i="6"/>
  <c r="B43" i="6"/>
  <c r="C43" i="6"/>
  <c r="B44" i="6"/>
  <c r="E43" i="6"/>
  <c r="C44" i="6"/>
  <c r="B45" i="6"/>
  <c r="E44" i="6"/>
  <c r="C45" i="6"/>
  <c r="E45" i="6"/>
  <c r="B46" i="6"/>
  <c r="E46" i="6"/>
  <c r="B47" i="6"/>
  <c r="C46" i="6"/>
  <c r="E47" i="6"/>
  <c r="B48" i="6"/>
  <c r="C47" i="6"/>
  <c r="B49" i="6"/>
  <c r="E48" i="6"/>
  <c r="C48" i="6"/>
  <c r="E49" i="6"/>
  <c r="C49" i="6"/>
  <c r="B50" i="6"/>
  <c r="E50" i="6"/>
  <c r="C50" i="6"/>
  <c r="B51" i="6"/>
  <c r="E51" i="6"/>
  <c r="B52" i="6"/>
  <c r="C51" i="6"/>
  <c r="E52" i="6"/>
  <c r="C52" i="6"/>
  <c r="B53" i="6"/>
  <c r="C53" i="6"/>
  <c r="B54" i="6"/>
  <c r="E53" i="6"/>
  <c r="C54" i="6"/>
  <c r="E54" i="6"/>
  <c r="B55" i="6"/>
  <c r="C55" i="6"/>
  <c r="B56" i="6"/>
  <c r="E55" i="6"/>
  <c r="E56" i="6"/>
  <c r="B57" i="6"/>
  <c r="C56" i="6"/>
  <c r="E57" i="6"/>
  <c r="B58" i="6"/>
  <c r="C57" i="6"/>
  <c r="E58" i="6"/>
  <c r="C58" i="6"/>
  <c r="B59" i="6"/>
  <c r="C59" i="6"/>
  <c r="B60" i="6"/>
  <c r="E59" i="6"/>
  <c r="B61" i="6"/>
  <c r="E60" i="6"/>
  <c r="C60" i="6"/>
  <c r="C61" i="6"/>
  <c r="E61" i="6"/>
  <c r="B62" i="6"/>
  <c r="C62" i="6"/>
  <c r="E62" i="6"/>
  <c r="B63" i="6"/>
  <c r="C63" i="6"/>
  <c r="B64" i="6"/>
  <c r="E63" i="6"/>
  <c r="C64" i="6"/>
  <c r="E64" i="6"/>
  <c r="B65" i="6"/>
  <c r="C65" i="6"/>
  <c r="E65" i="6"/>
  <c r="B66" i="6"/>
  <c r="E66" i="6"/>
  <c r="B67" i="6"/>
  <c r="C66" i="6"/>
  <c r="E67" i="6"/>
  <c r="C67" i="6"/>
  <c r="B68" i="6"/>
  <c r="C68" i="6"/>
  <c r="E68" i="6"/>
  <c r="B69" i="6"/>
  <c r="C69" i="6"/>
  <c r="B70" i="6"/>
  <c r="E69" i="6"/>
  <c r="E70" i="6"/>
  <c r="B71" i="6"/>
  <c r="C70" i="6"/>
  <c r="C71" i="6"/>
  <c r="B72" i="6"/>
  <c r="E71" i="6"/>
  <c r="E72" i="6"/>
  <c r="B73" i="6"/>
  <c r="C72" i="6"/>
  <c r="E73" i="6"/>
  <c r="B74" i="6"/>
  <c r="C73" i="6"/>
  <c r="E74" i="6"/>
  <c r="C74" i="6"/>
  <c r="B75" i="6"/>
  <c r="E75" i="6"/>
  <c r="C75" i="6"/>
  <c r="B76" i="6"/>
  <c r="C76" i="6"/>
  <c r="E76" i="6"/>
  <c r="B77" i="6"/>
  <c r="C77" i="6"/>
  <c r="B78" i="6"/>
  <c r="E77" i="6"/>
  <c r="E78" i="6"/>
  <c r="B79" i="6"/>
  <c r="C78" i="6"/>
  <c r="E79" i="6"/>
  <c r="C79" i="6"/>
  <c r="B80" i="6"/>
  <c r="B81" i="6"/>
  <c r="E80" i="6"/>
  <c r="C80" i="6"/>
  <c r="E81" i="6"/>
  <c r="B82" i="6"/>
  <c r="C81" i="6"/>
  <c r="C82" i="6"/>
  <c r="E82" i="6"/>
  <c r="B83" i="6"/>
  <c r="C83" i="6"/>
  <c r="E83" i="6"/>
  <c r="B84" i="6"/>
  <c r="E84" i="6"/>
  <c r="B85" i="6"/>
  <c r="C84" i="6"/>
  <c r="B86" i="6"/>
  <c r="E85" i="6"/>
  <c r="C85" i="6"/>
  <c r="E86" i="6"/>
  <c r="C86" i="6"/>
  <c r="B87" i="6"/>
  <c r="E87" i="6"/>
  <c r="C87" i="6"/>
  <c r="B88" i="6"/>
  <c r="C88" i="6"/>
  <c r="E88" i="6"/>
  <c r="B89" i="6"/>
  <c r="E89" i="6"/>
  <c r="C89" i="6"/>
  <c r="B90" i="6"/>
  <c r="C90" i="6"/>
  <c r="B91" i="6"/>
  <c r="E90" i="6"/>
  <c r="C91" i="6"/>
  <c r="E91" i="6"/>
  <c r="B92" i="6"/>
  <c r="E92" i="6"/>
  <c r="C92" i="6"/>
  <c r="B93" i="6"/>
  <c r="B94" i="6"/>
  <c r="E93" i="6"/>
  <c r="C93" i="6"/>
  <c r="C94" i="6"/>
  <c r="B95" i="6"/>
  <c r="E94" i="6"/>
  <c r="C95" i="6"/>
  <c r="B96" i="6"/>
  <c r="E95" i="6"/>
  <c r="E96" i="6"/>
  <c r="C96" i="6"/>
  <c r="B97" i="6"/>
  <c r="C97" i="6"/>
  <c r="E97" i="6"/>
  <c r="B98" i="6"/>
  <c r="C98" i="6"/>
  <c r="B99" i="6"/>
  <c r="E98" i="6"/>
  <c r="C99" i="6"/>
  <c r="B100" i="6"/>
  <c r="E99" i="6"/>
  <c r="E100" i="6"/>
  <c r="B101" i="6"/>
  <c r="C100" i="6"/>
  <c r="E101" i="6"/>
  <c r="C101" i="6"/>
  <c r="B102" i="6"/>
  <c r="B103" i="6"/>
  <c r="E102" i="6"/>
  <c r="C102" i="6"/>
  <c r="C103" i="6"/>
  <c r="B104" i="6"/>
  <c r="E103" i="6"/>
  <c r="C104" i="6"/>
  <c r="E104" i="6"/>
  <c r="B105" i="6"/>
  <c r="C105" i="6"/>
  <c r="E105" i="6"/>
  <c r="B106" i="6"/>
  <c r="E106" i="6"/>
  <c r="C106" i="6"/>
  <c r="B107" i="6"/>
  <c r="E107" i="6"/>
  <c r="C107" i="6"/>
  <c r="B108" i="6"/>
  <c r="E108" i="6"/>
  <c r="C108" i="6"/>
  <c r="B109" i="6"/>
  <c r="C109" i="6"/>
  <c r="E109" i="6"/>
  <c r="B110" i="6"/>
  <c r="B111" i="6"/>
  <c r="E110" i="6"/>
  <c r="C110" i="6"/>
  <c r="C111" i="6"/>
  <c r="E111" i="6"/>
  <c r="B112" i="6"/>
  <c r="C112" i="6"/>
  <c r="E112" i="6"/>
  <c r="B113" i="6"/>
  <c r="C113" i="6"/>
  <c r="E113" i="6"/>
  <c r="B114" i="6"/>
  <c r="B115" i="6"/>
  <c r="C114" i="6"/>
  <c r="E114" i="6"/>
  <c r="C115" i="6"/>
  <c r="E115" i="6"/>
  <c r="B116" i="6"/>
  <c r="E116" i="6"/>
  <c r="B117" i="6"/>
  <c r="C116" i="6"/>
  <c r="C117" i="6"/>
  <c r="E117" i="6"/>
  <c r="B118" i="6"/>
  <c r="E118" i="6"/>
  <c r="B119" i="6"/>
  <c r="C118" i="6"/>
  <c r="B120" i="6"/>
  <c r="E119" i="6"/>
  <c r="C119" i="6"/>
  <c r="E120" i="6"/>
  <c r="B121" i="6"/>
  <c r="C120" i="6"/>
  <c r="C121" i="6"/>
  <c r="E121" i="6"/>
  <c r="B122" i="6"/>
  <c r="C122" i="6"/>
  <c r="B123" i="6"/>
  <c r="E122" i="6"/>
  <c r="B124" i="6"/>
  <c r="E123" i="6"/>
  <c r="C123" i="6"/>
  <c r="B125" i="6"/>
  <c r="E124" i="6"/>
  <c r="C124" i="6"/>
  <c r="C125" i="6"/>
  <c r="B126" i="6"/>
  <c r="E125" i="6"/>
  <c r="B127" i="6"/>
  <c r="E126" i="6"/>
  <c r="C126" i="6"/>
  <c r="B128" i="6"/>
  <c r="E127" i="6"/>
  <c r="C127" i="6"/>
  <c r="E128" i="6"/>
  <c r="C128" i="6"/>
  <c r="B129" i="6"/>
  <c r="C129" i="6"/>
  <c r="E129" i="6"/>
  <c r="B130" i="6"/>
  <c r="C130" i="6"/>
  <c r="B131" i="6"/>
  <c r="E130" i="6"/>
  <c r="C131" i="6"/>
  <c r="B132" i="6"/>
  <c r="E131" i="6"/>
  <c r="E132" i="6"/>
  <c r="B133" i="6"/>
  <c r="C132" i="6"/>
  <c r="C133" i="6"/>
  <c r="E133" i="6"/>
  <c r="B134" i="6"/>
  <c r="E134" i="6"/>
  <c r="C134" i="6"/>
  <c r="B135" i="6"/>
  <c r="B136" i="6"/>
  <c r="C135" i="6"/>
  <c r="E135" i="6"/>
  <c r="C136" i="6"/>
  <c r="B137" i="6"/>
  <c r="E136" i="6"/>
  <c r="E137" i="6"/>
  <c r="C137" i="6"/>
  <c r="B138" i="6"/>
  <c r="C138" i="6"/>
  <c r="B139" i="6"/>
  <c r="E138" i="6"/>
  <c r="B140" i="6"/>
  <c r="E139" i="6"/>
  <c r="C139" i="6"/>
  <c r="C140" i="6"/>
  <c r="E140" i="6"/>
  <c r="B141" i="6"/>
  <c r="E141" i="6"/>
  <c r="B142" i="6"/>
  <c r="C141" i="6"/>
  <c r="E142" i="6"/>
  <c r="B143" i="6"/>
  <c r="C142" i="6"/>
  <c r="B144" i="6"/>
  <c r="E143" i="6"/>
  <c r="C143" i="6"/>
  <c r="C144" i="6"/>
  <c r="E144" i="6"/>
  <c r="B145" i="6"/>
  <c r="C145" i="6"/>
  <c r="E145" i="6"/>
  <c r="B146" i="6"/>
  <c r="B147" i="6"/>
  <c r="E146" i="6"/>
  <c r="C146" i="6"/>
  <c r="B148" i="6"/>
  <c r="C147" i="6"/>
  <c r="E147" i="6"/>
  <c r="C148" i="6"/>
  <c r="E148" i="6"/>
  <c r="B149" i="6"/>
  <c r="E149" i="6"/>
  <c r="B150" i="6"/>
  <c r="C149" i="6"/>
  <c r="E150" i="6"/>
  <c r="C150" i="6"/>
  <c r="B151" i="6"/>
  <c r="E151" i="6"/>
  <c r="B152" i="6"/>
  <c r="C151" i="6"/>
  <c r="C152" i="6"/>
  <c r="B153" i="6"/>
  <c r="E152" i="6"/>
  <c r="E153" i="6"/>
  <c r="C153" i="6"/>
  <c r="B154" i="6"/>
  <c r="C154" i="6"/>
  <c r="B155" i="6"/>
  <c r="E154" i="6"/>
  <c r="C155" i="6"/>
  <c r="B156" i="6"/>
  <c r="E155" i="6"/>
  <c r="E156" i="6"/>
  <c r="B157" i="6"/>
  <c r="C156" i="6"/>
  <c r="E157" i="6"/>
  <c r="C157" i="6"/>
  <c r="B158" i="6"/>
  <c r="E158" i="6"/>
  <c r="B159" i="6"/>
  <c r="C158" i="6"/>
  <c r="B160" i="6"/>
  <c r="C159" i="6"/>
  <c r="E159" i="6"/>
  <c r="E160" i="6"/>
  <c r="C160" i="6"/>
  <c r="B161" i="6"/>
  <c r="C161" i="6"/>
  <c r="E161" i="6"/>
  <c r="B162" i="6"/>
  <c r="C162" i="6"/>
  <c r="E162" i="6"/>
  <c r="B163" i="6"/>
  <c r="C163" i="6"/>
  <c r="B164" i="6"/>
  <c r="E163" i="6"/>
  <c r="E164" i="6"/>
  <c r="B165" i="6"/>
  <c r="C164" i="6"/>
  <c r="C165" i="6"/>
  <c r="E165" i="6"/>
  <c r="B166" i="6"/>
  <c r="C166" i="6"/>
  <c r="B167" i="6"/>
  <c r="E166" i="6"/>
  <c r="E167" i="6"/>
  <c r="B168" i="6"/>
  <c r="C167" i="6"/>
  <c r="C168" i="6"/>
  <c r="B169" i="6"/>
  <c r="E168" i="6"/>
  <c r="E169" i="6"/>
  <c r="C169" i="6"/>
  <c r="B170" i="6"/>
  <c r="E170" i="6"/>
  <c r="B171" i="6"/>
  <c r="C170" i="6"/>
  <c r="B172" i="6"/>
  <c r="C171" i="6"/>
  <c r="E171" i="6"/>
  <c r="E172" i="6"/>
  <c r="C172" i="6"/>
  <c r="B173" i="6"/>
  <c r="E173" i="6"/>
  <c r="C173" i="6"/>
  <c r="B174" i="6"/>
  <c r="E174" i="6"/>
  <c r="B175" i="6"/>
  <c r="C174" i="6"/>
  <c r="B176" i="6"/>
  <c r="E175" i="6"/>
  <c r="C175" i="6"/>
  <c r="C176" i="6"/>
  <c r="B177" i="6"/>
  <c r="E176" i="6"/>
  <c r="E177" i="6"/>
  <c r="C177" i="6"/>
  <c r="B178" i="6"/>
  <c r="E178" i="6"/>
  <c r="B179" i="6"/>
  <c r="C178" i="6"/>
  <c r="C179" i="6"/>
  <c r="B180" i="6"/>
  <c r="E179" i="6"/>
  <c r="E180" i="6"/>
  <c r="C180" i="6"/>
  <c r="B181" i="6"/>
  <c r="E181" i="6"/>
  <c r="C181" i="6"/>
  <c r="B182" i="6"/>
  <c r="E182" i="6"/>
  <c r="B183" i="6"/>
  <c r="C182" i="6"/>
  <c r="C183" i="6"/>
  <c r="E183" i="6"/>
  <c r="B184" i="6"/>
  <c r="C184" i="6"/>
  <c r="B185" i="6"/>
  <c r="E184" i="6"/>
  <c r="C185" i="6"/>
  <c r="E185" i="6"/>
  <c r="B186" i="6"/>
  <c r="C186" i="6"/>
  <c r="E186" i="6"/>
  <c r="B187" i="6"/>
  <c r="E187" i="6"/>
  <c r="C187" i="6"/>
  <c r="B188" i="6"/>
  <c r="E188" i="6"/>
  <c r="B189" i="6"/>
  <c r="C188" i="6"/>
  <c r="E189" i="6"/>
  <c r="C189" i="6"/>
  <c r="B190" i="6"/>
  <c r="C190" i="6"/>
  <c r="E190" i="6"/>
  <c r="B191" i="6"/>
  <c r="C191" i="6"/>
  <c r="B192" i="6"/>
  <c r="E191" i="6"/>
  <c r="C192" i="6"/>
  <c r="B193" i="6"/>
  <c r="E192" i="6"/>
  <c r="C193" i="6"/>
  <c r="B194" i="6"/>
  <c r="E193" i="6"/>
  <c r="E194" i="6"/>
  <c r="C194" i="6"/>
  <c r="B195" i="6"/>
  <c r="E195" i="6"/>
  <c r="B196" i="6"/>
  <c r="C195" i="6"/>
  <c r="E196" i="6"/>
  <c r="C196" i="6"/>
  <c r="B197" i="6"/>
  <c r="C197" i="6"/>
  <c r="E197" i="6"/>
  <c r="B198" i="6"/>
  <c r="E198" i="6"/>
  <c r="B199" i="6"/>
  <c r="C198" i="6"/>
  <c r="B200" i="6"/>
  <c r="E199" i="6"/>
  <c r="C199" i="6"/>
  <c r="E200" i="6"/>
  <c r="B201" i="6"/>
  <c r="C200" i="6"/>
  <c r="C201" i="6"/>
  <c r="E201" i="6"/>
  <c r="B202" i="6"/>
  <c r="C202" i="6"/>
  <c r="E202" i="6"/>
  <c r="B203" i="6"/>
  <c r="E203" i="6"/>
  <c r="B204" i="6"/>
  <c r="C203" i="6"/>
  <c r="E204" i="6"/>
  <c r="B205" i="6"/>
  <c r="C204" i="6"/>
  <c r="C205" i="6"/>
  <c r="E205" i="6"/>
  <c r="B206" i="6"/>
  <c r="B207" i="6"/>
  <c r="C206" i="6"/>
  <c r="E206" i="6"/>
  <c r="B208" i="6"/>
  <c r="C207" i="6"/>
  <c r="E207" i="6"/>
  <c r="E208" i="6"/>
  <c r="C208" i="6"/>
  <c r="B209" i="6"/>
  <c r="C209" i="6"/>
  <c r="E209" i="6"/>
  <c r="B210" i="6"/>
  <c r="E210" i="6"/>
  <c r="B211" i="6"/>
  <c r="C210" i="6"/>
  <c r="C211" i="6"/>
  <c r="B212" i="6"/>
  <c r="E211" i="6"/>
  <c r="C212" i="6"/>
  <c r="B213" i="6"/>
  <c r="E212" i="6"/>
  <c r="E213" i="6"/>
  <c r="C213" i="6"/>
  <c r="B214" i="6"/>
  <c r="B215" i="6"/>
  <c r="C214" i="6"/>
  <c r="E214" i="6"/>
  <c r="C215" i="6"/>
  <c r="B216" i="6"/>
  <c r="E215" i="6"/>
  <c r="E216" i="6"/>
  <c r="C216" i="6"/>
  <c r="B217" i="6"/>
  <c r="C217" i="6"/>
  <c r="E217" i="6"/>
  <c r="B218" i="6"/>
  <c r="E218" i="6"/>
  <c r="B219" i="6"/>
  <c r="C218" i="6"/>
  <c r="B220" i="6"/>
  <c r="C219" i="6"/>
  <c r="E219" i="6"/>
  <c r="C220" i="6"/>
  <c r="E220" i="6"/>
  <c r="B221" i="6"/>
  <c r="E221" i="6"/>
  <c r="C221" i="6"/>
  <c r="B222" i="6"/>
  <c r="E222" i="6"/>
  <c r="C222" i="6"/>
  <c r="B223" i="6"/>
  <c r="B224" i="6"/>
  <c r="C223" i="6"/>
  <c r="E223" i="6"/>
  <c r="C224" i="6"/>
  <c r="B225" i="6"/>
  <c r="E224" i="6"/>
  <c r="E225" i="6"/>
  <c r="C225" i="6"/>
  <c r="B226" i="6"/>
  <c r="C226" i="6"/>
  <c r="B227" i="6"/>
  <c r="E226" i="6"/>
  <c r="E227" i="6"/>
  <c r="C227" i="6"/>
  <c r="B228" i="6"/>
  <c r="C228" i="6"/>
  <c r="B229" i="6"/>
  <c r="E228" i="6"/>
  <c r="E229" i="6"/>
  <c r="B230" i="6"/>
  <c r="C229" i="6"/>
  <c r="C230" i="6"/>
  <c r="E230" i="6"/>
  <c r="B231" i="6"/>
  <c r="E231" i="6"/>
  <c r="B232" i="6"/>
  <c r="C231" i="6"/>
  <c r="E232" i="6"/>
  <c r="C232" i="6"/>
  <c r="B233" i="6"/>
  <c r="E233" i="6"/>
  <c r="B234" i="6"/>
  <c r="C233" i="6"/>
  <c r="E234" i="6"/>
  <c r="C234" i="6"/>
  <c r="B235" i="6"/>
  <c r="E235" i="6"/>
  <c r="B236" i="6"/>
  <c r="C235" i="6"/>
  <c r="E236" i="6"/>
  <c r="B237" i="6"/>
  <c r="C236" i="6"/>
  <c r="C237" i="6"/>
  <c r="E237" i="6"/>
  <c r="B238" i="6"/>
  <c r="C238" i="6"/>
  <c r="E238" i="6"/>
  <c r="B239" i="6"/>
  <c r="E239" i="6"/>
  <c r="B240" i="6"/>
  <c r="C239" i="6"/>
  <c r="E240" i="6"/>
  <c r="C240" i="6"/>
  <c r="B241" i="6"/>
  <c r="E241" i="6"/>
  <c r="B242" i="6"/>
  <c r="C241" i="6"/>
  <c r="E242" i="6"/>
  <c r="C242" i="6"/>
  <c r="B243" i="6"/>
  <c r="C243" i="6"/>
  <c r="E243" i="6"/>
  <c r="B244" i="6"/>
  <c r="B245" i="6"/>
  <c r="E244" i="6"/>
  <c r="C244" i="6"/>
  <c r="E245" i="6"/>
  <c r="B246" i="6"/>
  <c r="C245" i="6"/>
  <c r="E246" i="6"/>
  <c r="C246" i="6"/>
  <c r="B247" i="6"/>
  <c r="E247" i="6"/>
  <c r="B248" i="6"/>
  <c r="C247" i="6"/>
  <c r="B249" i="6"/>
  <c r="C248" i="6"/>
  <c r="E248" i="6"/>
  <c r="B250" i="6"/>
  <c r="E249" i="6"/>
  <c r="C249" i="6"/>
  <c r="C250" i="6"/>
  <c r="B251" i="6"/>
  <c r="E250" i="6"/>
  <c r="C251" i="6"/>
  <c r="E251" i="6"/>
  <c r="B252" i="6"/>
  <c r="C252" i="6"/>
  <c r="E252" i="6"/>
  <c r="B253" i="6"/>
  <c r="E253" i="6"/>
  <c r="C253" i="6"/>
  <c r="B254" i="6"/>
  <c r="E254" i="6"/>
  <c r="C254" i="6"/>
  <c r="B255" i="6"/>
  <c r="B256" i="6"/>
  <c r="E255" i="6"/>
  <c r="C255" i="6"/>
  <c r="E256" i="6"/>
  <c r="B257" i="6"/>
  <c r="C256" i="6"/>
  <c r="C257" i="6"/>
  <c r="B258" i="6"/>
  <c r="E257" i="6"/>
  <c r="C258" i="6"/>
  <c r="E258" i="6"/>
  <c r="B259" i="6"/>
  <c r="C259" i="6"/>
  <c r="E259" i="6"/>
  <c r="B260" i="6"/>
  <c r="B261" i="6"/>
  <c r="E260" i="6"/>
  <c r="C260" i="6"/>
  <c r="E261" i="6"/>
  <c r="B262" i="6"/>
  <c r="C261" i="6"/>
  <c r="C262" i="6"/>
  <c r="E262" i="6"/>
  <c r="B263" i="6"/>
  <c r="B264" i="6"/>
  <c r="E263" i="6"/>
  <c r="C263" i="6"/>
  <c r="E264" i="6"/>
  <c r="B265" i="6"/>
  <c r="C264" i="6"/>
  <c r="E265" i="6"/>
  <c r="B266" i="6"/>
  <c r="C265" i="6"/>
  <c r="E266" i="6"/>
  <c r="B267" i="6"/>
  <c r="C266" i="6"/>
  <c r="E267" i="6"/>
  <c r="B268" i="6"/>
  <c r="C267" i="6"/>
  <c r="E268" i="6"/>
  <c r="B269" i="6"/>
  <c r="C268" i="6"/>
  <c r="C269" i="6"/>
  <c r="E269" i="6"/>
  <c r="B270" i="6"/>
  <c r="C270" i="6"/>
  <c r="E270" i="6"/>
  <c r="B271" i="6"/>
  <c r="C271" i="6"/>
  <c r="B272" i="6"/>
  <c r="E271" i="6"/>
  <c r="B273" i="6"/>
  <c r="C272" i="6"/>
  <c r="E272" i="6"/>
  <c r="E273" i="6"/>
  <c r="B274" i="6"/>
  <c r="C273" i="6"/>
  <c r="E274" i="6"/>
  <c r="C274" i="6"/>
  <c r="B275" i="6"/>
  <c r="E275" i="6"/>
  <c r="B276" i="6"/>
  <c r="C275" i="6"/>
  <c r="E276" i="6"/>
  <c r="B277" i="6"/>
  <c r="C276" i="6"/>
  <c r="E277" i="6"/>
  <c r="B278" i="6"/>
  <c r="C277" i="6"/>
  <c r="C278" i="6"/>
  <c r="E278" i="6"/>
  <c r="B279" i="6"/>
  <c r="E279" i="6"/>
  <c r="B280" i="6"/>
  <c r="C279" i="6"/>
  <c r="E280" i="6"/>
  <c r="C280" i="6"/>
  <c r="B281" i="6"/>
  <c r="E281" i="6"/>
  <c r="B282" i="6"/>
  <c r="C281" i="6"/>
  <c r="C282" i="6"/>
  <c r="E282" i="6"/>
  <c r="B283" i="6"/>
  <c r="C283" i="6"/>
  <c r="E283" i="6"/>
  <c r="B284" i="6"/>
  <c r="E284" i="6"/>
  <c r="C284" i="6"/>
  <c r="B285" i="6"/>
  <c r="C285" i="6"/>
  <c r="B286" i="6"/>
  <c r="E285" i="6"/>
  <c r="B287" i="6"/>
  <c r="E286" i="6"/>
  <c r="C286" i="6"/>
  <c r="C287" i="6"/>
  <c r="E287" i="6"/>
  <c r="B288" i="6"/>
  <c r="C288" i="6"/>
  <c r="E288" i="6"/>
  <c r="B289" i="6"/>
  <c r="E289" i="6"/>
  <c r="B290" i="6"/>
  <c r="C289" i="6"/>
  <c r="C290" i="6"/>
  <c r="E290" i="6"/>
  <c r="B291" i="6"/>
  <c r="C291" i="6"/>
  <c r="E291" i="6"/>
  <c r="B292" i="6"/>
  <c r="C292" i="6"/>
  <c r="E292" i="6"/>
  <c r="B293" i="6"/>
  <c r="E293" i="6"/>
  <c r="B294" i="6"/>
  <c r="C293" i="6"/>
  <c r="C294" i="6"/>
  <c r="E294" i="6"/>
  <c r="B295" i="6"/>
  <c r="C295" i="6"/>
  <c r="E295" i="6"/>
  <c r="B296" i="6"/>
  <c r="C296" i="6"/>
  <c r="B297" i="6"/>
  <c r="E296" i="6"/>
  <c r="B298" i="6"/>
  <c r="C297" i="6"/>
  <c r="E297" i="6"/>
  <c r="B299" i="6"/>
  <c r="C298" i="6"/>
  <c r="E298" i="6"/>
  <c r="C299" i="6"/>
  <c r="E299" i="6"/>
  <c r="B300" i="6"/>
  <c r="E300" i="6"/>
  <c r="C300" i="6"/>
  <c r="B301" i="6"/>
  <c r="C301" i="6"/>
  <c r="B302" i="6"/>
  <c r="E301" i="6"/>
  <c r="E302" i="6"/>
  <c r="C302" i="6"/>
  <c r="B303" i="6"/>
  <c r="E303" i="6"/>
  <c r="C303" i="6"/>
  <c r="B304" i="6"/>
  <c r="C304" i="6"/>
  <c r="E304" i="6"/>
  <c r="B305" i="6"/>
  <c r="E305" i="6"/>
  <c r="B306" i="6"/>
  <c r="C305" i="6"/>
  <c r="C306" i="6"/>
  <c r="E306" i="6"/>
  <c r="B307" i="6"/>
  <c r="C307" i="6"/>
  <c r="E307" i="6"/>
  <c r="B308" i="6"/>
  <c r="E308" i="6"/>
  <c r="C308" i="6"/>
  <c r="B309" i="6"/>
  <c r="C309" i="6"/>
  <c r="E309" i="6"/>
  <c r="B310" i="6"/>
  <c r="C310" i="6"/>
  <c r="B311" i="6"/>
  <c r="E310" i="6"/>
  <c r="C311" i="6"/>
  <c r="E311" i="6"/>
  <c r="B312" i="6"/>
  <c r="C312" i="6"/>
  <c r="E312" i="6"/>
  <c r="B313" i="6"/>
  <c r="C313" i="6"/>
  <c r="B314" i="6"/>
  <c r="E313" i="6"/>
  <c r="C314" i="6"/>
  <c r="E314" i="6"/>
  <c r="B315" i="6"/>
  <c r="C315" i="6"/>
  <c r="E315" i="6"/>
  <c r="B316" i="6"/>
  <c r="B317" i="6"/>
  <c r="E316" i="6"/>
  <c r="C316" i="6"/>
  <c r="E317" i="6"/>
  <c r="B318" i="6"/>
  <c r="C317" i="6"/>
  <c r="E318" i="6"/>
  <c r="B319" i="6"/>
  <c r="C318" i="6"/>
  <c r="C319" i="6"/>
  <c r="E319" i="6"/>
  <c r="B320" i="6"/>
  <c r="C320" i="6"/>
  <c r="B321" i="6"/>
  <c r="E320" i="6"/>
  <c r="E321" i="6"/>
  <c r="B322" i="6"/>
  <c r="C321" i="6"/>
  <c r="E322" i="6"/>
  <c r="B323" i="6"/>
  <c r="C322" i="6"/>
  <c r="E323" i="6"/>
  <c r="C323" i="6"/>
  <c r="B324" i="6"/>
  <c r="B325" i="6"/>
  <c r="E324" i="6"/>
  <c r="C324" i="6"/>
  <c r="B326" i="6"/>
  <c r="C325" i="6"/>
  <c r="E325" i="6"/>
  <c r="C326" i="6"/>
  <c r="B327" i="6"/>
  <c r="E326" i="6"/>
  <c r="C327" i="6"/>
  <c r="B328" i="6"/>
  <c r="E327" i="6"/>
  <c r="C328" i="6"/>
  <c r="B329" i="6"/>
  <c r="E328" i="6"/>
  <c r="E329" i="6"/>
  <c r="B330" i="6"/>
  <c r="C329" i="6"/>
  <c r="C330" i="6"/>
  <c r="B331" i="6"/>
  <c r="E330" i="6"/>
  <c r="C331" i="6"/>
  <c r="E331" i="6"/>
  <c r="B332" i="6"/>
  <c r="C332" i="6"/>
  <c r="E332" i="6"/>
  <c r="B333" i="6"/>
  <c r="C333" i="6"/>
  <c r="E333" i="6"/>
  <c r="B334" i="6"/>
  <c r="E334" i="6"/>
  <c r="B335" i="6"/>
  <c r="C334" i="6"/>
  <c r="C335" i="6"/>
  <c r="E335" i="6"/>
  <c r="B336" i="6"/>
  <c r="C336" i="6"/>
  <c r="E336" i="6"/>
  <c r="B337" i="6"/>
  <c r="C337" i="6"/>
  <c r="B338" i="6"/>
  <c r="E337" i="6"/>
  <c r="E338" i="6"/>
  <c r="C338" i="6"/>
  <c r="B339" i="6"/>
  <c r="E339" i="6"/>
  <c r="C339" i="6"/>
  <c r="B340" i="6"/>
  <c r="C340" i="6"/>
  <c r="E340" i="6"/>
  <c r="B341" i="6"/>
  <c r="C341" i="6"/>
  <c r="B342" i="6"/>
  <c r="E341" i="6"/>
  <c r="E342" i="6"/>
  <c r="C342" i="6"/>
  <c r="B343" i="6"/>
  <c r="C343" i="6"/>
  <c r="E343" i="6"/>
  <c r="B344" i="6"/>
  <c r="C344" i="6"/>
  <c r="E344" i="6"/>
  <c r="B345" i="6"/>
  <c r="C345" i="6"/>
  <c r="E345" i="6"/>
  <c r="B346" i="6"/>
  <c r="E346" i="6"/>
  <c r="C346" i="6"/>
  <c r="B347" i="6"/>
  <c r="C347" i="6"/>
  <c r="E347" i="6"/>
  <c r="B348" i="6"/>
  <c r="E348" i="6"/>
  <c r="B349" i="6"/>
  <c r="C348" i="6"/>
  <c r="B350" i="6"/>
  <c r="C349" i="6"/>
  <c r="E349" i="6"/>
  <c r="C350" i="6"/>
  <c r="B351" i="6"/>
  <c r="E350" i="6"/>
  <c r="C351" i="6"/>
  <c r="E351" i="6"/>
  <c r="B352" i="6"/>
  <c r="E352" i="6"/>
  <c r="B353" i="6"/>
  <c r="C352" i="6"/>
  <c r="C353" i="6"/>
  <c r="B354" i="6"/>
  <c r="E353" i="6"/>
  <c r="C354" i="6"/>
  <c r="B355" i="6"/>
  <c r="E354" i="6"/>
  <c r="C355" i="6"/>
  <c r="E355" i="6"/>
  <c r="B356" i="6"/>
  <c r="E356" i="6"/>
  <c r="C356" i="6"/>
  <c r="B357" i="6"/>
  <c r="C357" i="6"/>
  <c r="B358" i="6"/>
  <c r="E357" i="6"/>
  <c r="C358" i="6"/>
  <c r="B359" i="6"/>
  <c r="E358" i="6"/>
  <c r="E359" i="6"/>
  <c r="B360" i="6"/>
  <c r="C359" i="6"/>
  <c r="E360" i="6"/>
  <c r="C360" i="6"/>
  <c r="B361" i="6"/>
  <c r="C361" i="6"/>
  <c r="E361" i="6"/>
  <c r="B362" i="6"/>
  <c r="E362" i="6"/>
  <c r="C362" i="6"/>
  <c r="F4" i="6"/>
  <c r="G4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" i="6"/>
  <c r="G8" i="6"/>
  <c r="F86" i="6"/>
  <c r="G86" i="6"/>
  <c r="F5" i="6"/>
  <c r="G5" i="6"/>
  <c r="F9" i="6"/>
  <c r="G9" i="6"/>
  <c r="F85" i="6"/>
  <c r="G85" i="6"/>
  <c r="F6" i="6"/>
  <c r="G6" i="6"/>
  <c r="F10" i="6"/>
  <c r="G10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G99" i="6"/>
  <c r="F100" i="6"/>
  <c r="G100" i="6"/>
  <c r="F101" i="6"/>
  <c r="G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F121" i="6"/>
  <c r="G121" i="6"/>
  <c r="F122" i="6"/>
  <c r="G122" i="6"/>
  <c r="F123" i="6"/>
  <c r="G123" i="6"/>
  <c r="F124" i="6"/>
  <c r="G124" i="6"/>
  <c r="F125" i="6"/>
  <c r="G125" i="6"/>
  <c r="F126" i="6"/>
  <c r="G126" i="6"/>
  <c r="F127" i="6"/>
  <c r="G127" i="6"/>
  <c r="F128" i="6"/>
  <c r="G128" i="6"/>
  <c r="F129" i="6"/>
  <c r="G129" i="6"/>
  <c r="F130" i="6"/>
  <c r="G130" i="6"/>
  <c r="F131" i="6"/>
  <c r="G131" i="6"/>
  <c r="F132" i="6"/>
  <c r="G132" i="6"/>
  <c r="F133" i="6"/>
  <c r="G133" i="6"/>
  <c r="F134" i="6"/>
  <c r="G134" i="6"/>
  <c r="F135" i="6"/>
  <c r="G135" i="6"/>
  <c r="F136" i="6"/>
  <c r="G136" i="6"/>
  <c r="F137" i="6"/>
  <c r="G137" i="6"/>
  <c r="F138" i="6"/>
  <c r="G138" i="6"/>
  <c r="F139" i="6"/>
  <c r="G139" i="6"/>
  <c r="F140" i="6"/>
  <c r="G140" i="6"/>
  <c r="F141" i="6"/>
  <c r="G141" i="6"/>
  <c r="F142" i="6"/>
  <c r="G142" i="6"/>
  <c r="F143" i="6"/>
  <c r="G143" i="6"/>
  <c r="F144" i="6"/>
  <c r="G144" i="6"/>
  <c r="F145" i="6"/>
  <c r="G145" i="6"/>
  <c r="F146" i="6"/>
  <c r="G146" i="6"/>
  <c r="F147" i="6"/>
  <c r="G147" i="6"/>
  <c r="F7" i="6"/>
  <c r="G7" i="6"/>
  <c r="F150" i="6"/>
  <c r="G150" i="6"/>
  <c r="F154" i="6"/>
  <c r="G154" i="6"/>
  <c r="F149" i="6"/>
  <c r="G149" i="6"/>
  <c r="F153" i="6"/>
  <c r="G153" i="6"/>
  <c r="F87" i="6"/>
  <c r="G87" i="6"/>
  <c r="F152" i="6"/>
  <c r="G152" i="6"/>
  <c r="F148" i="6"/>
  <c r="G148" i="6"/>
  <c r="F158" i="6"/>
  <c r="G158" i="6"/>
  <c r="F162" i="6"/>
  <c r="G162" i="6"/>
  <c r="F166" i="6"/>
  <c r="G166" i="6"/>
  <c r="F170" i="6"/>
  <c r="G170" i="6"/>
  <c r="F174" i="6"/>
  <c r="G174" i="6"/>
  <c r="F178" i="6"/>
  <c r="G178" i="6"/>
  <c r="F182" i="6"/>
  <c r="G182" i="6"/>
  <c r="F186" i="6"/>
  <c r="G186" i="6"/>
  <c r="F190" i="6"/>
  <c r="G190" i="6"/>
  <c r="F194" i="6"/>
  <c r="G194" i="6"/>
  <c r="F198" i="6"/>
  <c r="G198" i="6"/>
  <c r="F202" i="6"/>
  <c r="G202" i="6"/>
  <c r="F206" i="6"/>
  <c r="G206" i="6"/>
  <c r="F210" i="6"/>
  <c r="G210" i="6"/>
  <c r="F155" i="6"/>
  <c r="G155" i="6"/>
  <c r="F159" i="6"/>
  <c r="G159" i="6"/>
  <c r="F163" i="6"/>
  <c r="G163" i="6"/>
  <c r="F167" i="6"/>
  <c r="G167" i="6"/>
  <c r="F171" i="6"/>
  <c r="G171" i="6"/>
  <c r="F175" i="6"/>
  <c r="G175" i="6"/>
  <c r="F179" i="6"/>
  <c r="G179" i="6"/>
  <c r="F183" i="6"/>
  <c r="G183" i="6"/>
  <c r="F187" i="6"/>
  <c r="G187" i="6"/>
  <c r="F191" i="6"/>
  <c r="G191" i="6"/>
  <c r="F195" i="6"/>
  <c r="G195" i="6"/>
  <c r="F199" i="6"/>
  <c r="G199" i="6"/>
  <c r="F203" i="6"/>
  <c r="G203" i="6"/>
  <c r="F207" i="6"/>
  <c r="G207" i="6"/>
  <c r="F211" i="6"/>
  <c r="G211" i="6"/>
  <c r="F151" i="6"/>
  <c r="G151" i="6"/>
  <c r="F156" i="6"/>
  <c r="G156" i="6"/>
  <c r="F160" i="6"/>
  <c r="G160" i="6"/>
  <c r="F164" i="6"/>
  <c r="G164" i="6"/>
  <c r="F168" i="6"/>
  <c r="G168" i="6"/>
  <c r="F172" i="6"/>
  <c r="G172" i="6"/>
  <c r="F176" i="6"/>
  <c r="G176" i="6"/>
  <c r="F180" i="6"/>
  <c r="G180" i="6"/>
  <c r="F184" i="6"/>
  <c r="G184" i="6"/>
  <c r="F188" i="6"/>
  <c r="G188" i="6"/>
  <c r="F192" i="6"/>
  <c r="G192" i="6"/>
  <c r="F196" i="6"/>
  <c r="G196" i="6"/>
  <c r="F200" i="6"/>
  <c r="G200" i="6"/>
  <c r="F204" i="6"/>
  <c r="G204" i="6"/>
  <c r="F208" i="6"/>
  <c r="G208" i="6"/>
  <c r="F212" i="6"/>
  <c r="G212" i="6"/>
  <c r="F214" i="6"/>
  <c r="G214" i="6"/>
  <c r="F215" i="6"/>
  <c r="G215" i="6"/>
  <c r="F216" i="6"/>
  <c r="G216" i="6"/>
  <c r="F217" i="6"/>
  <c r="G217" i="6"/>
  <c r="F218" i="6"/>
  <c r="G218" i="6"/>
  <c r="F219" i="6"/>
  <c r="G219" i="6"/>
  <c r="F220" i="6"/>
  <c r="G220" i="6"/>
  <c r="F221" i="6"/>
  <c r="G221" i="6"/>
  <c r="F222" i="6"/>
  <c r="G222" i="6"/>
  <c r="F223" i="6"/>
  <c r="G223" i="6"/>
  <c r="F224" i="6"/>
  <c r="G224" i="6"/>
  <c r="F225" i="6"/>
  <c r="G225" i="6"/>
  <c r="F226" i="6"/>
  <c r="G226" i="6"/>
  <c r="F227" i="6"/>
  <c r="G227" i="6"/>
  <c r="F228" i="6"/>
  <c r="G228" i="6"/>
  <c r="F229" i="6"/>
  <c r="G229" i="6"/>
  <c r="F230" i="6"/>
  <c r="G230" i="6"/>
  <c r="F231" i="6"/>
  <c r="G231" i="6"/>
  <c r="F232" i="6"/>
  <c r="G232" i="6"/>
  <c r="F233" i="6"/>
  <c r="G233" i="6"/>
  <c r="F234" i="6"/>
  <c r="G234" i="6"/>
  <c r="F235" i="6"/>
  <c r="G235" i="6"/>
  <c r="F236" i="6"/>
  <c r="G236" i="6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G246" i="6"/>
  <c r="F247" i="6"/>
  <c r="G247" i="6"/>
  <c r="F248" i="6"/>
  <c r="G248" i="6"/>
  <c r="F249" i="6"/>
  <c r="G249" i="6"/>
  <c r="F250" i="6"/>
  <c r="G250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59" i="6"/>
  <c r="G259" i="6"/>
  <c r="F260" i="6"/>
  <c r="G260" i="6"/>
  <c r="F261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F271" i="6"/>
  <c r="G271" i="6"/>
  <c r="F272" i="6"/>
  <c r="G272" i="6"/>
  <c r="F273" i="6"/>
  <c r="G273" i="6"/>
  <c r="F274" i="6"/>
  <c r="G274" i="6"/>
  <c r="F275" i="6"/>
  <c r="G275" i="6"/>
  <c r="F276" i="6"/>
  <c r="G276" i="6"/>
  <c r="F277" i="6"/>
  <c r="G277" i="6"/>
  <c r="F278" i="6"/>
  <c r="G278" i="6"/>
  <c r="F279" i="6"/>
  <c r="G279" i="6"/>
  <c r="F280" i="6"/>
  <c r="G280" i="6"/>
  <c r="F281" i="6"/>
  <c r="G281" i="6"/>
  <c r="F282" i="6"/>
  <c r="G282" i="6"/>
  <c r="F283" i="6"/>
  <c r="G283" i="6"/>
  <c r="F284" i="6"/>
  <c r="G284" i="6"/>
  <c r="F285" i="6"/>
  <c r="G285" i="6"/>
  <c r="F286" i="6"/>
  <c r="G286" i="6"/>
  <c r="F287" i="6"/>
  <c r="G287" i="6"/>
  <c r="F288" i="6"/>
  <c r="G288" i="6"/>
  <c r="F289" i="6"/>
  <c r="G289" i="6"/>
  <c r="F290" i="6"/>
  <c r="G290" i="6"/>
  <c r="F291" i="6"/>
  <c r="G291" i="6"/>
  <c r="F292" i="6"/>
  <c r="G292" i="6"/>
  <c r="F293" i="6"/>
  <c r="G293" i="6"/>
  <c r="F294" i="6"/>
  <c r="G294" i="6"/>
  <c r="F295" i="6"/>
  <c r="G295" i="6"/>
  <c r="F296" i="6"/>
  <c r="G296" i="6"/>
  <c r="F297" i="6"/>
  <c r="G297" i="6"/>
  <c r="F298" i="6"/>
  <c r="G298" i="6"/>
  <c r="F299" i="6"/>
  <c r="G299" i="6"/>
  <c r="F300" i="6"/>
  <c r="G300" i="6"/>
  <c r="F301" i="6"/>
  <c r="G301" i="6"/>
  <c r="F302" i="6"/>
  <c r="G302" i="6"/>
  <c r="F303" i="6"/>
  <c r="G303" i="6"/>
  <c r="F304" i="6"/>
  <c r="G304" i="6"/>
  <c r="F305" i="6"/>
  <c r="G305" i="6"/>
  <c r="F306" i="6"/>
  <c r="G306" i="6"/>
  <c r="F307" i="6"/>
  <c r="G307" i="6"/>
  <c r="F308" i="6"/>
  <c r="G308" i="6"/>
  <c r="F309" i="6"/>
  <c r="G309" i="6"/>
  <c r="F310" i="6"/>
  <c r="G310" i="6"/>
  <c r="F311" i="6"/>
  <c r="G311" i="6"/>
  <c r="F312" i="6"/>
  <c r="G312" i="6"/>
  <c r="F313" i="6"/>
  <c r="G313" i="6"/>
  <c r="F314" i="6"/>
  <c r="G314" i="6"/>
  <c r="F315" i="6"/>
  <c r="G315" i="6"/>
  <c r="F316" i="6"/>
  <c r="G316" i="6"/>
  <c r="F317" i="6"/>
  <c r="G317" i="6"/>
  <c r="F318" i="6"/>
  <c r="G318" i="6"/>
  <c r="F319" i="6"/>
  <c r="G319" i="6"/>
  <c r="F320" i="6"/>
  <c r="G320" i="6"/>
  <c r="F321" i="6"/>
  <c r="G321" i="6"/>
  <c r="F322" i="6"/>
  <c r="G322" i="6"/>
  <c r="F323" i="6"/>
  <c r="G323" i="6"/>
  <c r="F324" i="6"/>
  <c r="G324" i="6"/>
  <c r="F325" i="6"/>
  <c r="G325" i="6"/>
  <c r="F326" i="6"/>
  <c r="G326" i="6"/>
  <c r="F327" i="6"/>
  <c r="G327" i="6"/>
  <c r="F328" i="6"/>
  <c r="G328" i="6"/>
  <c r="F329" i="6"/>
  <c r="G329" i="6"/>
  <c r="F330" i="6"/>
  <c r="G330" i="6"/>
  <c r="F331" i="6"/>
  <c r="G331" i="6"/>
  <c r="F332" i="6"/>
  <c r="G332" i="6"/>
  <c r="F333" i="6"/>
  <c r="G333" i="6"/>
  <c r="F334" i="6"/>
  <c r="G334" i="6"/>
  <c r="F335" i="6"/>
  <c r="G335" i="6"/>
  <c r="F336" i="6"/>
  <c r="G336" i="6"/>
  <c r="F337" i="6"/>
  <c r="G337" i="6"/>
  <c r="F338" i="6"/>
  <c r="G338" i="6"/>
  <c r="F339" i="6"/>
  <c r="G339" i="6"/>
  <c r="F340" i="6"/>
  <c r="G340" i="6"/>
  <c r="F341" i="6"/>
  <c r="G341" i="6"/>
  <c r="F342" i="6"/>
  <c r="G342" i="6"/>
  <c r="F343" i="6"/>
  <c r="G343" i="6"/>
  <c r="F344" i="6"/>
  <c r="G344" i="6"/>
  <c r="F345" i="6"/>
  <c r="G345" i="6"/>
  <c r="F346" i="6"/>
  <c r="G346" i="6"/>
  <c r="F347" i="6"/>
  <c r="G347" i="6"/>
  <c r="F348" i="6"/>
  <c r="G348" i="6"/>
  <c r="F165" i="6"/>
  <c r="G165" i="6"/>
  <c r="F181" i="6"/>
  <c r="G181" i="6"/>
  <c r="F197" i="6"/>
  <c r="G197" i="6"/>
  <c r="F213" i="6"/>
  <c r="G213" i="6"/>
  <c r="F352" i="6"/>
  <c r="G352" i="6"/>
  <c r="F356" i="6"/>
  <c r="G356" i="6"/>
  <c r="F360" i="6"/>
  <c r="G360" i="6"/>
  <c r="F169" i="6"/>
  <c r="G169" i="6"/>
  <c r="F185" i="6"/>
  <c r="G185" i="6"/>
  <c r="F201" i="6"/>
  <c r="G201" i="6"/>
  <c r="F351" i="6"/>
  <c r="G351" i="6"/>
  <c r="F355" i="6"/>
  <c r="G355" i="6"/>
  <c r="F359" i="6"/>
  <c r="G359" i="6"/>
  <c r="F157" i="6"/>
  <c r="G157" i="6"/>
  <c r="F173" i="6"/>
  <c r="G173" i="6"/>
  <c r="F189" i="6"/>
  <c r="G189" i="6"/>
  <c r="F205" i="6"/>
  <c r="G205" i="6"/>
  <c r="F350" i="6"/>
  <c r="G350" i="6"/>
  <c r="F354" i="6"/>
  <c r="G354" i="6"/>
  <c r="F358" i="6"/>
  <c r="G358" i="6"/>
  <c r="F362" i="6"/>
  <c r="F209" i="6"/>
  <c r="G209" i="6"/>
  <c r="F361" i="6"/>
  <c r="G361" i="6"/>
  <c r="F161" i="6"/>
  <c r="G161" i="6"/>
  <c r="F357" i="6"/>
  <c r="G357" i="6"/>
  <c r="F177" i="6"/>
  <c r="G177" i="6"/>
  <c r="F353" i="6"/>
  <c r="G353" i="6"/>
  <c r="F193" i="6"/>
  <c r="G193" i="6"/>
  <c r="F349" i="6"/>
  <c r="G349" i="6"/>
  <c r="F3" i="6"/>
  <c r="G3" i="6"/>
  <c r="G362" i="6"/>
  <c r="H3" i="6"/>
  <c r="J3" i="6"/>
  <c r="D4" i="6"/>
  <c r="I4" i="6"/>
  <c r="H4" i="6"/>
  <c r="J4" i="6"/>
  <c r="D5" i="6"/>
  <c r="I5" i="6"/>
  <c r="H5" i="6"/>
  <c r="J5" i="6"/>
  <c r="D6" i="6"/>
  <c r="I6" i="6"/>
  <c r="H6" i="6"/>
  <c r="J6" i="6"/>
  <c r="D7" i="6"/>
  <c r="I7" i="6"/>
  <c r="H7" i="6"/>
  <c r="J7" i="6"/>
  <c r="D8" i="6"/>
  <c r="I8" i="6"/>
  <c r="H8" i="6"/>
  <c r="J8" i="6"/>
  <c r="D9" i="6"/>
  <c r="I9" i="6"/>
  <c r="H9" i="6"/>
  <c r="J9" i="6"/>
  <c r="D10" i="6"/>
  <c r="I10" i="6"/>
  <c r="H10" i="6"/>
  <c r="J10" i="6"/>
  <c r="D11" i="6"/>
  <c r="I11" i="6"/>
  <c r="H11" i="6"/>
  <c r="J11" i="6"/>
  <c r="D12" i="6"/>
  <c r="I12" i="6"/>
  <c r="H12" i="6"/>
  <c r="J12" i="6"/>
  <c r="D13" i="6"/>
  <c r="I13" i="6"/>
  <c r="H13" i="6"/>
  <c r="J13" i="6"/>
  <c r="D14" i="6"/>
  <c r="I14" i="6"/>
  <c r="H14" i="6"/>
  <c r="J14" i="6"/>
  <c r="D15" i="6"/>
  <c r="I15" i="6"/>
  <c r="H15" i="6"/>
  <c r="J15" i="6"/>
  <c r="D16" i="6"/>
  <c r="I16" i="6"/>
  <c r="H16" i="6"/>
  <c r="J16" i="6"/>
  <c r="D17" i="6"/>
  <c r="I17" i="6"/>
  <c r="H17" i="6"/>
  <c r="J17" i="6"/>
  <c r="D18" i="6"/>
  <c r="I18" i="6"/>
  <c r="H18" i="6"/>
  <c r="J18" i="6"/>
  <c r="D19" i="6"/>
  <c r="I19" i="6"/>
  <c r="H19" i="6"/>
  <c r="J19" i="6"/>
  <c r="D20" i="6"/>
  <c r="I20" i="6"/>
  <c r="H20" i="6"/>
  <c r="J20" i="6"/>
  <c r="D21" i="6"/>
  <c r="I21" i="6"/>
  <c r="H21" i="6"/>
  <c r="J21" i="6"/>
  <c r="D22" i="6"/>
  <c r="I22" i="6"/>
  <c r="H22" i="6"/>
  <c r="J22" i="6"/>
  <c r="D23" i="6"/>
  <c r="I23" i="6"/>
  <c r="H23" i="6"/>
  <c r="J23" i="6"/>
  <c r="D24" i="6"/>
  <c r="I24" i="6"/>
  <c r="H24" i="6"/>
  <c r="J24" i="6"/>
  <c r="D25" i="6"/>
  <c r="I25" i="6"/>
  <c r="H25" i="6"/>
  <c r="J25" i="6"/>
  <c r="D26" i="6"/>
  <c r="I26" i="6"/>
  <c r="H26" i="6"/>
  <c r="J26" i="6"/>
  <c r="D27" i="6"/>
  <c r="I27" i="6"/>
  <c r="H27" i="6"/>
  <c r="J27" i="6"/>
  <c r="D28" i="6"/>
  <c r="I28" i="6"/>
  <c r="H28" i="6"/>
  <c r="J28" i="6"/>
  <c r="D29" i="6"/>
  <c r="I29" i="6"/>
  <c r="H29" i="6"/>
  <c r="J29" i="6"/>
  <c r="D30" i="6"/>
  <c r="I30" i="6"/>
  <c r="H30" i="6"/>
  <c r="J30" i="6"/>
  <c r="D31" i="6"/>
  <c r="I31" i="6"/>
  <c r="H31" i="6"/>
  <c r="J31" i="6"/>
  <c r="D32" i="6"/>
  <c r="I32" i="6"/>
  <c r="H32" i="6"/>
  <c r="J32" i="6"/>
  <c r="D33" i="6"/>
  <c r="I33" i="6"/>
  <c r="H33" i="6"/>
  <c r="J33" i="6"/>
  <c r="D34" i="6"/>
  <c r="I34" i="6"/>
  <c r="H34" i="6"/>
  <c r="J34" i="6"/>
  <c r="D35" i="6"/>
  <c r="I35" i="6"/>
  <c r="H35" i="6"/>
  <c r="J35" i="6"/>
  <c r="D36" i="6"/>
  <c r="I36" i="6"/>
  <c r="H36" i="6"/>
  <c r="J36" i="6"/>
  <c r="D37" i="6"/>
  <c r="I37" i="6"/>
  <c r="H37" i="6"/>
  <c r="J37" i="6"/>
  <c r="D38" i="6"/>
  <c r="I38" i="6"/>
  <c r="H38" i="6"/>
  <c r="J38" i="6"/>
  <c r="D39" i="6"/>
  <c r="I39" i="6"/>
  <c r="H39" i="6"/>
  <c r="J39" i="6"/>
  <c r="D40" i="6"/>
  <c r="I40" i="6"/>
  <c r="H40" i="6"/>
  <c r="J40" i="6"/>
  <c r="D41" i="6"/>
  <c r="I41" i="6"/>
  <c r="H41" i="6"/>
  <c r="J41" i="6"/>
  <c r="D42" i="6"/>
  <c r="I42" i="6"/>
  <c r="H42" i="6"/>
  <c r="J42" i="6"/>
  <c r="D43" i="6"/>
  <c r="I43" i="6"/>
  <c r="H43" i="6"/>
  <c r="J43" i="6"/>
  <c r="D44" i="6"/>
  <c r="I44" i="6"/>
  <c r="H44" i="6"/>
  <c r="J44" i="6"/>
  <c r="D45" i="6"/>
  <c r="I45" i="6"/>
  <c r="H45" i="6"/>
  <c r="J45" i="6"/>
  <c r="D46" i="6"/>
  <c r="I46" i="6"/>
  <c r="H46" i="6"/>
  <c r="J46" i="6"/>
  <c r="D47" i="6"/>
  <c r="I47" i="6"/>
  <c r="H47" i="6"/>
  <c r="J47" i="6"/>
  <c r="D48" i="6"/>
  <c r="I48" i="6"/>
  <c r="H48" i="6"/>
  <c r="J48" i="6"/>
  <c r="D49" i="6"/>
  <c r="I49" i="6"/>
  <c r="H49" i="6"/>
  <c r="J49" i="6"/>
  <c r="D50" i="6"/>
  <c r="I50" i="6"/>
  <c r="H50" i="6"/>
  <c r="J50" i="6"/>
  <c r="D51" i="6"/>
  <c r="I51" i="6"/>
  <c r="H51" i="6"/>
  <c r="J51" i="6"/>
  <c r="D52" i="6"/>
  <c r="I52" i="6"/>
  <c r="H52" i="6"/>
  <c r="J52" i="6"/>
  <c r="D53" i="6"/>
  <c r="I53" i="6"/>
  <c r="H53" i="6"/>
  <c r="J53" i="6"/>
  <c r="D54" i="6"/>
  <c r="I54" i="6"/>
  <c r="H54" i="6"/>
  <c r="J54" i="6"/>
  <c r="D55" i="6"/>
  <c r="I55" i="6"/>
  <c r="H55" i="6"/>
  <c r="J55" i="6"/>
  <c r="D56" i="6"/>
  <c r="I56" i="6"/>
  <c r="H56" i="6"/>
  <c r="J56" i="6"/>
  <c r="D57" i="6"/>
  <c r="I57" i="6"/>
  <c r="H57" i="6"/>
  <c r="J57" i="6"/>
  <c r="D58" i="6"/>
  <c r="I58" i="6"/>
  <c r="H58" i="6"/>
  <c r="J58" i="6"/>
  <c r="D59" i="6"/>
  <c r="I59" i="6"/>
  <c r="H59" i="6"/>
  <c r="J59" i="6"/>
  <c r="D60" i="6"/>
  <c r="I60" i="6"/>
  <c r="H60" i="6"/>
  <c r="J60" i="6"/>
  <c r="D61" i="6"/>
  <c r="I61" i="6"/>
  <c r="H61" i="6"/>
  <c r="J61" i="6"/>
  <c r="D62" i="6"/>
  <c r="I62" i="6"/>
  <c r="H62" i="6"/>
  <c r="J62" i="6"/>
  <c r="D63" i="6"/>
  <c r="I63" i="6"/>
  <c r="H63" i="6"/>
  <c r="J63" i="6"/>
  <c r="D64" i="6"/>
  <c r="I64" i="6"/>
  <c r="H64" i="6"/>
  <c r="J64" i="6"/>
  <c r="D65" i="6"/>
  <c r="I65" i="6"/>
  <c r="H65" i="6"/>
  <c r="J65" i="6"/>
  <c r="D66" i="6"/>
  <c r="I66" i="6"/>
  <c r="H66" i="6"/>
  <c r="J66" i="6"/>
  <c r="D67" i="6"/>
  <c r="I67" i="6"/>
  <c r="H67" i="6"/>
  <c r="J67" i="6"/>
  <c r="D68" i="6"/>
  <c r="I68" i="6"/>
  <c r="H68" i="6"/>
  <c r="J68" i="6"/>
  <c r="D69" i="6"/>
  <c r="I69" i="6"/>
  <c r="H69" i="6"/>
  <c r="J69" i="6"/>
  <c r="D70" i="6"/>
  <c r="I70" i="6"/>
  <c r="H70" i="6"/>
  <c r="J70" i="6"/>
  <c r="D71" i="6"/>
  <c r="I71" i="6"/>
  <c r="H71" i="6"/>
  <c r="J71" i="6"/>
  <c r="D72" i="6"/>
  <c r="I72" i="6"/>
  <c r="H72" i="6"/>
  <c r="J72" i="6"/>
  <c r="D73" i="6"/>
  <c r="I73" i="6"/>
  <c r="H73" i="6"/>
  <c r="J73" i="6"/>
  <c r="D74" i="6"/>
  <c r="I74" i="6"/>
  <c r="H74" i="6"/>
  <c r="J74" i="6"/>
  <c r="D75" i="6"/>
  <c r="I75" i="6"/>
  <c r="H75" i="6"/>
  <c r="J75" i="6"/>
  <c r="D76" i="6"/>
  <c r="I76" i="6"/>
  <c r="H76" i="6"/>
  <c r="J76" i="6"/>
  <c r="D77" i="6"/>
  <c r="I77" i="6"/>
  <c r="H77" i="6"/>
  <c r="J77" i="6"/>
  <c r="D78" i="6"/>
  <c r="I78" i="6"/>
  <c r="H78" i="6"/>
  <c r="J78" i="6"/>
  <c r="D79" i="6"/>
  <c r="I79" i="6"/>
  <c r="H79" i="6"/>
  <c r="J79" i="6"/>
  <c r="D80" i="6"/>
  <c r="I80" i="6"/>
  <c r="H80" i="6"/>
  <c r="J80" i="6"/>
  <c r="D81" i="6"/>
  <c r="I81" i="6"/>
  <c r="H81" i="6"/>
  <c r="J81" i="6"/>
  <c r="D82" i="6"/>
  <c r="I82" i="6"/>
  <c r="H82" i="6"/>
  <c r="J82" i="6"/>
  <c r="D83" i="6"/>
  <c r="I83" i="6"/>
  <c r="H83" i="6"/>
  <c r="J83" i="6"/>
  <c r="D84" i="6"/>
  <c r="I84" i="6"/>
  <c r="H84" i="6"/>
  <c r="J84" i="6"/>
  <c r="D85" i="6"/>
  <c r="I85" i="6"/>
  <c r="H85" i="6"/>
  <c r="J85" i="6"/>
  <c r="D86" i="6"/>
  <c r="I86" i="6"/>
  <c r="H86" i="6"/>
  <c r="J86" i="6"/>
  <c r="D87" i="6"/>
  <c r="I87" i="6"/>
  <c r="H87" i="6"/>
  <c r="J87" i="6"/>
  <c r="D88" i="6"/>
  <c r="I88" i="6"/>
  <c r="H88" i="6"/>
  <c r="J88" i="6"/>
  <c r="D89" i="6"/>
  <c r="I89" i="6"/>
  <c r="H89" i="6"/>
  <c r="J89" i="6"/>
  <c r="D90" i="6"/>
  <c r="I90" i="6"/>
  <c r="H90" i="6"/>
  <c r="J90" i="6"/>
  <c r="D91" i="6"/>
  <c r="I91" i="6"/>
  <c r="H91" i="6"/>
  <c r="J91" i="6"/>
  <c r="D92" i="6"/>
  <c r="I92" i="6"/>
  <c r="H92" i="6"/>
  <c r="J92" i="6"/>
  <c r="D93" i="6"/>
  <c r="I93" i="6"/>
  <c r="H93" i="6"/>
  <c r="J93" i="6"/>
  <c r="D94" i="6"/>
  <c r="I94" i="6"/>
  <c r="H94" i="6"/>
  <c r="J94" i="6"/>
  <c r="D95" i="6"/>
  <c r="I95" i="6"/>
  <c r="H95" i="6"/>
  <c r="J95" i="6"/>
  <c r="D96" i="6"/>
  <c r="I96" i="6"/>
  <c r="H96" i="6"/>
  <c r="J96" i="6"/>
  <c r="D97" i="6"/>
  <c r="I97" i="6"/>
  <c r="H97" i="6"/>
  <c r="J97" i="6"/>
  <c r="D98" i="6"/>
  <c r="I98" i="6"/>
  <c r="H98" i="6"/>
  <c r="J98" i="6"/>
  <c r="D99" i="6"/>
  <c r="I99" i="6"/>
  <c r="H99" i="6"/>
  <c r="J99" i="6"/>
  <c r="D100" i="6"/>
  <c r="I100" i="6"/>
  <c r="H100" i="6"/>
  <c r="J100" i="6"/>
  <c r="D101" i="6"/>
  <c r="I101" i="6"/>
  <c r="H101" i="6"/>
  <c r="J101" i="6"/>
  <c r="D102" i="6"/>
  <c r="I102" i="6"/>
  <c r="H102" i="6"/>
  <c r="J102" i="6"/>
  <c r="D103" i="6"/>
  <c r="I103" i="6"/>
  <c r="H103" i="6"/>
  <c r="J103" i="6"/>
  <c r="D104" i="6"/>
  <c r="I104" i="6"/>
  <c r="H104" i="6"/>
  <c r="J104" i="6"/>
  <c r="D105" i="6"/>
  <c r="I105" i="6"/>
  <c r="H105" i="6"/>
  <c r="J105" i="6"/>
  <c r="D106" i="6"/>
  <c r="I106" i="6"/>
  <c r="H106" i="6"/>
  <c r="J106" i="6"/>
  <c r="D107" i="6"/>
  <c r="I107" i="6"/>
  <c r="H107" i="6"/>
  <c r="J107" i="6"/>
  <c r="D108" i="6"/>
  <c r="I108" i="6"/>
  <c r="H108" i="6"/>
  <c r="J108" i="6"/>
  <c r="D109" i="6"/>
  <c r="I109" i="6"/>
  <c r="H109" i="6"/>
  <c r="J109" i="6"/>
  <c r="D110" i="6"/>
  <c r="I110" i="6"/>
  <c r="H110" i="6"/>
  <c r="J110" i="6"/>
  <c r="D111" i="6"/>
  <c r="I111" i="6"/>
  <c r="H111" i="6"/>
  <c r="J111" i="6"/>
  <c r="D112" i="6"/>
  <c r="I112" i="6"/>
  <c r="H112" i="6"/>
  <c r="J112" i="6"/>
  <c r="D113" i="6"/>
  <c r="I113" i="6"/>
  <c r="H113" i="6"/>
  <c r="J113" i="6"/>
  <c r="D114" i="6"/>
  <c r="I114" i="6"/>
  <c r="H114" i="6"/>
  <c r="J114" i="6"/>
  <c r="D115" i="6"/>
  <c r="I115" i="6"/>
  <c r="H115" i="6"/>
  <c r="J115" i="6"/>
  <c r="D116" i="6"/>
  <c r="I116" i="6"/>
  <c r="H116" i="6"/>
  <c r="J116" i="6"/>
  <c r="D117" i="6"/>
  <c r="I117" i="6"/>
  <c r="H117" i="6"/>
  <c r="J117" i="6"/>
  <c r="D118" i="6"/>
  <c r="I118" i="6"/>
  <c r="H118" i="6"/>
  <c r="J118" i="6"/>
  <c r="D119" i="6"/>
  <c r="I119" i="6"/>
  <c r="H119" i="6"/>
  <c r="J119" i="6"/>
  <c r="D120" i="6"/>
  <c r="I120" i="6"/>
  <c r="H120" i="6"/>
  <c r="J120" i="6"/>
  <c r="D121" i="6"/>
  <c r="I121" i="6"/>
  <c r="H121" i="6"/>
  <c r="J121" i="6"/>
  <c r="D122" i="6"/>
  <c r="I122" i="6"/>
  <c r="H122" i="6"/>
  <c r="J122" i="6"/>
  <c r="D123" i="6"/>
  <c r="I123" i="6"/>
  <c r="H123" i="6"/>
  <c r="J123" i="6"/>
  <c r="D124" i="6"/>
  <c r="I124" i="6"/>
  <c r="H124" i="6"/>
  <c r="J124" i="6"/>
  <c r="D125" i="6"/>
  <c r="I125" i="6"/>
  <c r="H125" i="6"/>
  <c r="J125" i="6"/>
  <c r="D126" i="6"/>
  <c r="I126" i="6"/>
  <c r="H126" i="6"/>
  <c r="J126" i="6"/>
  <c r="D127" i="6"/>
  <c r="I127" i="6"/>
  <c r="H127" i="6"/>
  <c r="J127" i="6"/>
  <c r="D128" i="6"/>
  <c r="I128" i="6"/>
  <c r="H128" i="6"/>
  <c r="J128" i="6"/>
  <c r="D129" i="6"/>
  <c r="I129" i="6"/>
  <c r="H129" i="6"/>
  <c r="J129" i="6"/>
  <c r="D130" i="6"/>
  <c r="I130" i="6"/>
  <c r="H130" i="6"/>
  <c r="J130" i="6"/>
  <c r="D131" i="6"/>
  <c r="I131" i="6"/>
  <c r="H131" i="6"/>
  <c r="J131" i="6"/>
  <c r="D132" i="6"/>
  <c r="I132" i="6"/>
  <c r="H132" i="6"/>
  <c r="J132" i="6"/>
  <c r="D133" i="6"/>
  <c r="I133" i="6"/>
  <c r="H133" i="6"/>
  <c r="J133" i="6"/>
  <c r="D134" i="6"/>
  <c r="I134" i="6"/>
  <c r="H134" i="6"/>
  <c r="J134" i="6"/>
  <c r="D135" i="6"/>
  <c r="I135" i="6"/>
  <c r="H135" i="6"/>
  <c r="J135" i="6"/>
  <c r="D136" i="6"/>
  <c r="I136" i="6"/>
  <c r="H136" i="6"/>
  <c r="J136" i="6"/>
  <c r="D137" i="6"/>
  <c r="I137" i="6"/>
  <c r="H137" i="6"/>
  <c r="J137" i="6"/>
  <c r="D138" i="6"/>
  <c r="I138" i="6"/>
  <c r="H138" i="6"/>
  <c r="J138" i="6"/>
  <c r="D139" i="6"/>
  <c r="I139" i="6"/>
  <c r="H139" i="6"/>
  <c r="J139" i="6"/>
  <c r="D140" i="6"/>
  <c r="I140" i="6"/>
  <c r="H140" i="6"/>
  <c r="J140" i="6"/>
  <c r="D141" i="6"/>
  <c r="I141" i="6"/>
  <c r="H141" i="6"/>
  <c r="J141" i="6"/>
  <c r="D142" i="6"/>
  <c r="I142" i="6"/>
  <c r="H142" i="6"/>
  <c r="J142" i="6"/>
  <c r="D143" i="6"/>
  <c r="I143" i="6"/>
  <c r="H143" i="6"/>
  <c r="J143" i="6"/>
  <c r="D144" i="6"/>
  <c r="I144" i="6"/>
  <c r="H144" i="6"/>
  <c r="J144" i="6"/>
  <c r="D145" i="6"/>
  <c r="I145" i="6"/>
  <c r="H145" i="6"/>
  <c r="J145" i="6"/>
  <c r="D146" i="6"/>
  <c r="I146" i="6"/>
  <c r="H146" i="6"/>
  <c r="J146" i="6"/>
  <c r="D147" i="6"/>
  <c r="I147" i="6"/>
  <c r="H147" i="6"/>
  <c r="J147" i="6"/>
  <c r="D148" i="6"/>
  <c r="I148" i="6"/>
  <c r="H148" i="6"/>
  <c r="J148" i="6"/>
  <c r="D149" i="6"/>
  <c r="I149" i="6"/>
  <c r="H149" i="6"/>
  <c r="J149" i="6"/>
  <c r="D150" i="6"/>
  <c r="I150" i="6"/>
  <c r="H150" i="6"/>
  <c r="J150" i="6"/>
  <c r="D151" i="6"/>
  <c r="I151" i="6"/>
  <c r="H151" i="6"/>
  <c r="J151" i="6"/>
  <c r="D152" i="6"/>
  <c r="I152" i="6"/>
  <c r="H152" i="6"/>
  <c r="J152" i="6"/>
  <c r="D153" i="6"/>
  <c r="I153" i="6"/>
  <c r="H153" i="6"/>
  <c r="J153" i="6"/>
  <c r="D154" i="6"/>
  <c r="I154" i="6"/>
  <c r="H154" i="6"/>
  <c r="J154" i="6"/>
  <c r="D155" i="6"/>
  <c r="I155" i="6"/>
  <c r="H155" i="6"/>
  <c r="J155" i="6"/>
  <c r="D156" i="6"/>
  <c r="I156" i="6"/>
  <c r="H156" i="6"/>
  <c r="J156" i="6"/>
  <c r="D157" i="6"/>
  <c r="I157" i="6"/>
  <c r="H157" i="6"/>
  <c r="J157" i="6"/>
  <c r="D158" i="6"/>
  <c r="I158" i="6"/>
  <c r="H158" i="6"/>
  <c r="J158" i="6"/>
  <c r="D159" i="6"/>
  <c r="I159" i="6"/>
  <c r="H159" i="6"/>
  <c r="J159" i="6"/>
  <c r="D160" i="6"/>
  <c r="I160" i="6"/>
  <c r="H160" i="6"/>
  <c r="J160" i="6"/>
  <c r="D161" i="6"/>
  <c r="I161" i="6"/>
  <c r="H161" i="6"/>
  <c r="J161" i="6"/>
  <c r="D162" i="6"/>
  <c r="I162" i="6"/>
  <c r="H162" i="6"/>
  <c r="J162" i="6"/>
  <c r="D163" i="6"/>
  <c r="I163" i="6"/>
  <c r="H163" i="6"/>
  <c r="J163" i="6"/>
  <c r="D164" i="6"/>
  <c r="I164" i="6"/>
  <c r="H164" i="6"/>
  <c r="J164" i="6"/>
  <c r="D165" i="6"/>
  <c r="I165" i="6"/>
  <c r="H165" i="6"/>
  <c r="J165" i="6"/>
  <c r="D166" i="6"/>
  <c r="I166" i="6"/>
  <c r="H166" i="6"/>
  <c r="J166" i="6"/>
  <c r="D167" i="6"/>
  <c r="I167" i="6"/>
  <c r="H167" i="6"/>
  <c r="J167" i="6"/>
  <c r="D168" i="6"/>
  <c r="I168" i="6"/>
  <c r="H168" i="6"/>
  <c r="J168" i="6"/>
  <c r="D169" i="6"/>
  <c r="I169" i="6"/>
  <c r="H169" i="6"/>
  <c r="J169" i="6"/>
  <c r="D170" i="6"/>
  <c r="I170" i="6"/>
  <c r="H170" i="6"/>
  <c r="J170" i="6"/>
  <c r="D171" i="6"/>
  <c r="I171" i="6"/>
  <c r="H171" i="6"/>
  <c r="J171" i="6"/>
  <c r="D172" i="6"/>
  <c r="I172" i="6"/>
  <c r="H172" i="6"/>
  <c r="J172" i="6"/>
  <c r="D173" i="6"/>
  <c r="I173" i="6"/>
  <c r="H173" i="6"/>
  <c r="J173" i="6"/>
  <c r="D174" i="6"/>
  <c r="I174" i="6"/>
  <c r="H174" i="6"/>
  <c r="J174" i="6"/>
  <c r="D175" i="6"/>
  <c r="I175" i="6"/>
  <c r="H175" i="6"/>
  <c r="J175" i="6"/>
  <c r="D176" i="6"/>
  <c r="I176" i="6"/>
  <c r="H176" i="6"/>
  <c r="J176" i="6"/>
  <c r="D177" i="6"/>
  <c r="I177" i="6"/>
  <c r="H177" i="6"/>
  <c r="J177" i="6"/>
  <c r="D178" i="6"/>
  <c r="I178" i="6"/>
  <c r="H178" i="6"/>
  <c r="J178" i="6"/>
  <c r="D179" i="6"/>
  <c r="I179" i="6"/>
  <c r="H179" i="6"/>
  <c r="J179" i="6"/>
  <c r="D180" i="6"/>
  <c r="I180" i="6"/>
  <c r="H180" i="6"/>
  <c r="J180" i="6"/>
  <c r="D181" i="6"/>
  <c r="I181" i="6"/>
  <c r="H181" i="6"/>
  <c r="J181" i="6"/>
  <c r="D182" i="6"/>
  <c r="I182" i="6"/>
  <c r="H182" i="6"/>
  <c r="J182" i="6"/>
  <c r="D183" i="6"/>
  <c r="I183" i="6"/>
  <c r="H183" i="6"/>
  <c r="J183" i="6"/>
  <c r="D184" i="6"/>
  <c r="I184" i="6"/>
  <c r="H184" i="6"/>
  <c r="J184" i="6"/>
  <c r="D185" i="6"/>
  <c r="I185" i="6"/>
  <c r="H185" i="6"/>
  <c r="J185" i="6"/>
  <c r="D186" i="6"/>
  <c r="I186" i="6"/>
  <c r="H186" i="6"/>
  <c r="J186" i="6"/>
  <c r="D187" i="6"/>
  <c r="I187" i="6"/>
  <c r="H187" i="6"/>
  <c r="J187" i="6"/>
  <c r="D188" i="6"/>
  <c r="I188" i="6"/>
  <c r="H188" i="6"/>
  <c r="J188" i="6"/>
  <c r="D189" i="6"/>
  <c r="I189" i="6"/>
  <c r="H189" i="6"/>
  <c r="J189" i="6"/>
  <c r="D190" i="6"/>
  <c r="I190" i="6"/>
  <c r="H190" i="6"/>
  <c r="J190" i="6"/>
  <c r="D191" i="6"/>
  <c r="I191" i="6"/>
  <c r="H191" i="6"/>
  <c r="J191" i="6"/>
  <c r="D192" i="6"/>
  <c r="I192" i="6"/>
  <c r="H192" i="6"/>
  <c r="J192" i="6"/>
  <c r="D193" i="6"/>
  <c r="I193" i="6"/>
  <c r="H193" i="6"/>
  <c r="J193" i="6"/>
  <c r="D194" i="6"/>
  <c r="I194" i="6"/>
  <c r="H194" i="6"/>
  <c r="J194" i="6"/>
  <c r="D195" i="6"/>
  <c r="I195" i="6"/>
  <c r="H195" i="6"/>
  <c r="J195" i="6"/>
  <c r="D196" i="6"/>
  <c r="I196" i="6"/>
  <c r="H196" i="6"/>
  <c r="J196" i="6"/>
  <c r="D197" i="6"/>
  <c r="I197" i="6"/>
  <c r="H197" i="6"/>
  <c r="J197" i="6"/>
  <c r="D198" i="6"/>
  <c r="I198" i="6"/>
  <c r="H198" i="6"/>
  <c r="J198" i="6"/>
  <c r="D199" i="6"/>
  <c r="I199" i="6"/>
  <c r="H199" i="6"/>
  <c r="J199" i="6"/>
  <c r="D200" i="6"/>
  <c r="I200" i="6"/>
  <c r="H200" i="6"/>
  <c r="J200" i="6"/>
  <c r="D201" i="6"/>
  <c r="I201" i="6"/>
  <c r="H201" i="6"/>
  <c r="J201" i="6"/>
  <c r="D202" i="6"/>
  <c r="I202" i="6"/>
  <c r="H202" i="6"/>
  <c r="J202" i="6"/>
  <c r="D203" i="6"/>
  <c r="I203" i="6"/>
  <c r="H203" i="6"/>
  <c r="J203" i="6"/>
  <c r="D204" i="6"/>
  <c r="I204" i="6"/>
  <c r="H204" i="6"/>
  <c r="J204" i="6"/>
  <c r="D205" i="6"/>
  <c r="I205" i="6"/>
  <c r="H205" i="6"/>
  <c r="J205" i="6"/>
  <c r="D206" i="6"/>
  <c r="I206" i="6"/>
  <c r="H206" i="6"/>
  <c r="J206" i="6"/>
  <c r="D207" i="6"/>
  <c r="I207" i="6"/>
  <c r="H207" i="6"/>
  <c r="J207" i="6"/>
  <c r="D208" i="6"/>
  <c r="I208" i="6"/>
  <c r="H208" i="6"/>
  <c r="J208" i="6"/>
  <c r="D209" i="6"/>
  <c r="I209" i="6"/>
  <c r="H209" i="6"/>
  <c r="J209" i="6"/>
  <c r="D210" i="6"/>
  <c r="I210" i="6"/>
  <c r="H210" i="6"/>
  <c r="J210" i="6"/>
  <c r="D211" i="6"/>
  <c r="I211" i="6"/>
  <c r="H211" i="6"/>
  <c r="J211" i="6"/>
  <c r="D212" i="6"/>
  <c r="I212" i="6"/>
  <c r="H212" i="6"/>
  <c r="J212" i="6"/>
  <c r="D213" i="6"/>
  <c r="I213" i="6"/>
  <c r="H213" i="6"/>
  <c r="J213" i="6"/>
  <c r="D214" i="6"/>
  <c r="I214" i="6"/>
  <c r="H214" i="6"/>
  <c r="J214" i="6"/>
  <c r="D215" i="6"/>
  <c r="I215" i="6"/>
  <c r="H215" i="6"/>
  <c r="J215" i="6"/>
  <c r="D216" i="6"/>
  <c r="I216" i="6"/>
  <c r="H216" i="6"/>
  <c r="J216" i="6"/>
  <c r="D217" i="6"/>
  <c r="I217" i="6"/>
  <c r="H217" i="6"/>
  <c r="J217" i="6"/>
  <c r="D218" i="6"/>
  <c r="I218" i="6"/>
  <c r="H218" i="6"/>
  <c r="J218" i="6"/>
  <c r="D219" i="6"/>
  <c r="I219" i="6"/>
  <c r="H219" i="6"/>
  <c r="J219" i="6"/>
  <c r="D220" i="6"/>
  <c r="I220" i="6"/>
  <c r="H220" i="6"/>
  <c r="J220" i="6"/>
  <c r="D221" i="6"/>
  <c r="I221" i="6"/>
  <c r="H221" i="6"/>
  <c r="J221" i="6"/>
  <c r="D222" i="6"/>
  <c r="I222" i="6"/>
  <c r="H222" i="6"/>
  <c r="J222" i="6"/>
  <c r="D223" i="6"/>
  <c r="I223" i="6"/>
  <c r="H223" i="6"/>
  <c r="J223" i="6"/>
  <c r="D224" i="6"/>
  <c r="I224" i="6"/>
  <c r="H224" i="6"/>
  <c r="J224" i="6"/>
  <c r="D225" i="6"/>
  <c r="I225" i="6"/>
  <c r="H225" i="6"/>
  <c r="J225" i="6"/>
  <c r="D226" i="6"/>
  <c r="I226" i="6"/>
  <c r="H226" i="6"/>
  <c r="J226" i="6"/>
  <c r="D227" i="6"/>
  <c r="I227" i="6"/>
  <c r="H227" i="6"/>
  <c r="J227" i="6"/>
  <c r="D228" i="6"/>
  <c r="I228" i="6"/>
  <c r="H228" i="6"/>
  <c r="J228" i="6"/>
  <c r="D229" i="6"/>
  <c r="I229" i="6"/>
  <c r="H229" i="6"/>
  <c r="J229" i="6"/>
  <c r="D230" i="6"/>
  <c r="I230" i="6"/>
  <c r="H230" i="6"/>
  <c r="J230" i="6"/>
  <c r="D231" i="6"/>
  <c r="I231" i="6"/>
  <c r="H231" i="6"/>
  <c r="J231" i="6"/>
  <c r="D232" i="6"/>
  <c r="I232" i="6"/>
  <c r="H232" i="6"/>
  <c r="J232" i="6"/>
  <c r="D233" i="6"/>
  <c r="I233" i="6"/>
  <c r="H233" i="6"/>
  <c r="J233" i="6"/>
  <c r="D234" i="6"/>
  <c r="I234" i="6"/>
  <c r="H234" i="6"/>
  <c r="J234" i="6"/>
  <c r="D235" i="6"/>
  <c r="I235" i="6"/>
  <c r="H235" i="6"/>
  <c r="J235" i="6"/>
  <c r="D236" i="6"/>
  <c r="I236" i="6"/>
  <c r="H236" i="6"/>
  <c r="J236" i="6"/>
  <c r="D237" i="6"/>
  <c r="I237" i="6"/>
  <c r="H237" i="6"/>
  <c r="J237" i="6"/>
  <c r="D238" i="6"/>
  <c r="I238" i="6"/>
  <c r="H238" i="6"/>
  <c r="J238" i="6"/>
  <c r="D239" i="6"/>
  <c r="I239" i="6"/>
  <c r="H239" i="6"/>
  <c r="J239" i="6"/>
  <c r="D240" i="6"/>
  <c r="I240" i="6"/>
  <c r="H240" i="6"/>
  <c r="J240" i="6"/>
  <c r="D241" i="6"/>
  <c r="I241" i="6"/>
  <c r="H241" i="6"/>
  <c r="J241" i="6"/>
  <c r="D242" i="6"/>
  <c r="I242" i="6"/>
  <c r="H242" i="6"/>
  <c r="J242" i="6"/>
  <c r="D243" i="6"/>
  <c r="I243" i="6"/>
  <c r="H243" i="6"/>
  <c r="J243" i="6"/>
  <c r="D244" i="6"/>
  <c r="I244" i="6"/>
  <c r="H244" i="6"/>
  <c r="J244" i="6"/>
  <c r="D245" i="6"/>
  <c r="I245" i="6"/>
  <c r="H245" i="6"/>
  <c r="J245" i="6"/>
  <c r="D246" i="6"/>
  <c r="I246" i="6"/>
  <c r="H246" i="6"/>
  <c r="J246" i="6"/>
  <c r="D247" i="6"/>
  <c r="I247" i="6"/>
  <c r="H247" i="6"/>
  <c r="J247" i="6"/>
  <c r="D248" i="6"/>
  <c r="I248" i="6"/>
  <c r="H248" i="6"/>
  <c r="J248" i="6"/>
  <c r="D249" i="6"/>
  <c r="I249" i="6"/>
  <c r="H249" i="6"/>
  <c r="J249" i="6"/>
  <c r="D250" i="6"/>
  <c r="I250" i="6"/>
  <c r="H250" i="6"/>
  <c r="J250" i="6"/>
  <c r="D251" i="6"/>
  <c r="I251" i="6"/>
  <c r="H251" i="6"/>
  <c r="J251" i="6"/>
  <c r="D252" i="6"/>
  <c r="I252" i="6"/>
  <c r="H252" i="6"/>
  <c r="J252" i="6"/>
  <c r="D253" i="6"/>
  <c r="I253" i="6"/>
  <c r="H253" i="6"/>
  <c r="J253" i="6"/>
  <c r="D254" i="6"/>
  <c r="I254" i="6"/>
  <c r="H254" i="6"/>
  <c r="J254" i="6"/>
  <c r="D255" i="6"/>
  <c r="I255" i="6"/>
  <c r="H255" i="6"/>
  <c r="J255" i="6"/>
  <c r="D256" i="6"/>
  <c r="I256" i="6"/>
  <c r="H256" i="6"/>
  <c r="J256" i="6"/>
  <c r="D257" i="6"/>
  <c r="I257" i="6"/>
  <c r="H257" i="6"/>
  <c r="J257" i="6"/>
  <c r="D258" i="6"/>
  <c r="I258" i="6"/>
  <c r="H258" i="6"/>
  <c r="J258" i="6"/>
  <c r="D259" i="6"/>
  <c r="I259" i="6"/>
  <c r="H259" i="6"/>
  <c r="J259" i="6"/>
  <c r="D260" i="6"/>
  <c r="I260" i="6"/>
  <c r="H260" i="6"/>
  <c r="J260" i="6"/>
  <c r="D261" i="6"/>
  <c r="I261" i="6"/>
  <c r="H261" i="6"/>
  <c r="J261" i="6"/>
  <c r="D262" i="6"/>
  <c r="I262" i="6"/>
  <c r="H262" i="6"/>
  <c r="J262" i="6"/>
  <c r="D263" i="6"/>
  <c r="I263" i="6"/>
  <c r="H263" i="6"/>
  <c r="J263" i="6"/>
  <c r="D264" i="6"/>
  <c r="I264" i="6"/>
  <c r="H264" i="6"/>
  <c r="J264" i="6"/>
  <c r="D265" i="6"/>
  <c r="I265" i="6"/>
  <c r="H265" i="6"/>
  <c r="J265" i="6"/>
  <c r="D266" i="6"/>
  <c r="I266" i="6"/>
  <c r="H266" i="6"/>
  <c r="J266" i="6"/>
  <c r="D267" i="6"/>
  <c r="I267" i="6"/>
  <c r="H267" i="6"/>
  <c r="J267" i="6"/>
  <c r="D268" i="6"/>
  <c r="I268" i="6"/>
  <c r="H268" i="6"/>
  <c r="J268" i="6"/>
  <c r="D269" i="6"/>
  <c r="I269" i="6"/>
  <c r="H269" i="6"/>
  <c r="J269" i="6"/>
  <c r="D270" i="6"/>
  <c r="I270" i="6"/>
  <c r="H270" i="6"/>
  <c r="J270" i="6"/>
  <c r="D271" i="6"/>
  <c r="I271" i="6"/>
  <c r="H271" i="6"/>
  <c r="J271" i="6"/>
  <c r="D272" i="6"/>
  <c r="I272" i="6"/>
  <c r="H272" i="6"/>
  <c r="J272" i="6"/>
  <c r="D273" i="6"/>
  <c r="I273" i="6"/>
  <c r="H273" i="6"/>
  <c r="J273" i="6"/>
  <c r="D274" i="6"/>
  <c r="I274" i="6"/>
  <c r="H274" i="6"/>
  <c r="J274" i="6"/>
  <c r="D275" i="6"/>
  <c r="I275" i="6"/>
  <c r="H275" i="6"/>
  <c r="J275" i="6"/>
  <c r="D276" i="6"/>
  <c r="I276" i="6"/>
  <c r="H276" i="6"/>
  <c r="J276" i="6"/>
  <c r="D277" i="6"/>
  <c r="I277" i="6"/>
  <c r="H277" i="6"/>
  <c r="J277" i="6"/>
  <c r="D278" i="6"/>
  <c r="I278" i="6"/>
  <c r="H278" i="6"/>
  <c r="J278" i="6"/>
  <c r="D279" i="6"/>
  <c r="I279" i="6"/>
  <c r="H279" i="6"/>
  <c r="J279" i="6"/>
  <c r="D280" i="6"/>
  <c r="I280" i="6"/>
  <c r="H280" i="6"/>
  <c r="J280" i="6"/>
  <c r="D281" i="6"/>
  <c r="I281" i="6"/>
  <c r="H281" i="6"/>
  <c r="J281" i="6"/>
  <c r="D282" i="6"/>
  <c r="I282" i="6"/>
  <c r="H282" i="6"/>
  <c r="J282" i="6"/>
  <c r="D283" i="6"/>
  <c r="I283" i="6"/>
  <c r="H283" i="6"/>
  <c r="J283" i="6"/>
  <c r="D284" i="6"/>
  <c r="I284" i="6"/>
  <c r="H284" i="6"/>
  <c r="J284" i="6"/>
  <c r="D285" i="6"/>
  <c r="I285" i="6"/>
  <c r="H285" i="6"/>
  <c r="J285" i="6"/>
  <c r="D286" i="6"/>
  <c r="I286" i="6"/>
  <c r="H286" i="6"/>
  <c r="J286" i="6"/>
  <c r="D287" i="6"/>
  <c r="I287" i="6"/>
  <c r="H287" i="6"/>
  <c r="J287" i="6"/>
  <c r="D288" i="6"/>
  <c r="I288" i="6"/>
  <c r="H288" i="6"/>
  <c r="J288" i="6"/>
  <c r="D289" i="6"/>
  <c r="I289" i="6"/>
  <c r="H289" i="6"/>
  <c r="J289" i="6"/>
  <c r="D290" i="6"/>
  <c r="I290" i="6"/>
  <c r="H290" i="6"/>
  <c r="J290" i="6"/>
  <c r="D291" i="6"/>
  <c r="I291" i="6"/>
  <c r="H291" i="6"/>
  <c r="J291" i="6"/>
  <c r="D292" i="6"/>
  <c r="I292" i="6"/>
  <c r="H292" i="6"/>
  <c r="J292" i="6"/>
  <c r="D293" i="6"/>
  <c r="I293" i="6"/>
  <c r="H293" i="6"/>
  <c r="J293" i="6"/>
  <c r="D294" i="6"/>
  <c r="I294" i="6"/>
  <c r="H294" i="6"/>
  <c r="J294" i="6"/>
  <c r="D295" i="6"/>
  <c r="I295" i="6"/>
  <c r="H295" i="6"/>
  <c r="J295" i="6"/>
  <c r="D296" i="6"/>
  <c r="I296" i="6"/>
  <c r="H296" i="6"/>
  <c r="J296" i="6"/>
  <c r="D297" i="6"/>
  <c r="I297" i="6"/>
  <c r="H297" i="6"/>
  <c r="J297" i="6"/>
  <c r="D298" i="6"/>
  <c r="I298" i="6"/>
  <c r="H298" i="6"/>
  <c r="J298" i="6"/>
  <c r="D299" i="6"/>
  <c r="I299" i="6"/>
  <c r="H299" i="6"/>
  <c r="J299" i="6"/>
  <c r="D300" i="6"/>
  <c r="I300" i="6"/>
  <c r="H300" i="6"/>
  <c r="J300" i="6"/>
  <c r="D301" i="6"/>
  <c r="I301" i="6"/>
  <c r="H301" i="6"/>
  <c r="J301" i="6"/>
  <c r="D302" i="6"/>
  <c r="I302" i="6"/>
  <c r="H302" i="6"/>
  <c r="J302" i="6"/>
  <c r="D303" i="6"/>
  <c r="I303" i="6"/>
  <c r="H303" i="6"/>
  <c r="J303" i="6"/>
  <c r="D304" i="6"/>
  <c r="I304" i="6"/>
  <c r="H304" i="6"/>
  <c r="J304" i="6"/>
  <c r="D305" i="6"/>
  <c r="I305" i="6"/>
  <c r="H305" i="6"/>
  <c r="J305" i="6"/>
  <c r="D306" i="6"/>
  <c r="I306" i="6"/>
  <c r="H306" i="6"/>
  <c r="J306" i="6"/>
  <c r="D307" i="6"/>
  <c r="I307" i="6"/>
  <c r="H307" i="6"/>
  <c r="J307" i="6"/>
  <c r="D308" i="6"/>
  <c r="I308" i="6"/>
  <c r="H308" i="6"/>
  <c r="J308" i="6"/>
  <c r="D309" i="6"/>
  <c r="I309" i="6"/>
  <c r="H309" i="6"/>
  <c r="J309" i="6"/>
  <c r="D310" i="6"/>
  <c r="I310" i="6"/>
  <c r="H310" i="6"/>
  <c r="J310" i="6"/>
  <c r="D311" i="6"/>
  <c r="I311" i="6"/>
  <c r="H311" i="6"/>
  <c r="J311" i="6"/>
  <c r="D312" i="6"/>
  <c r="I312" i="6"/>
  <c r="H312" i="6"/>
  <c r="J312" i="6"/>
  <c r="D313" i="6"/>
  <c r="I313" i="6"/>
  <c r="H313" i="6"/>
  <c r="J313" i="6"/>
  <c r="D314" i="6"/>
  <c r="I314" i="6"/>
  <c r="H314" i="6"/>
  <c r="J314" i="6"/>
  <c r="D315" i="6"/>
  <c r="I315" i="6"/>
  <c r="H315" i="6"/>
  <c r="J315" i="6"/>
  <c r="D316" i="6"/>
  <c r="I316" i="6"/>
  <c r="H316" i="6"/>
  <c r="J316" i="6"/>
  <c r="D317" i="6"/>
  <c r="I317" i="6"/>
  <c r="H317" i="6"/>
  <c r="J317" i="6"/>
  <c r="D318" i="6"/>
  <c r="I318" i="6"/>
  <c r="H318" i="6"/>
  <c r="J318" i="6"/>
  <c r="D319" i="6"/>
  <c r="I319" i="6"/>
  <c r="H319" i="6"/>
  <c r="J319" i="6"/>
  <c r="D320" i="6"/>
  <c r="I320" i="6"/>
  <c r="H320" i="6"/>
  <c r="J320" i="6"/>
  <c r="D321" i="6"/>
  <c r="I321" i="6"/>
  <c r="H321" i="6"/>
  <c r="J321" i="6"/>
  <c r="D322" i="6"/>
  <c r="I322" i="6"/>
  <c r="H322" i="6"/>
  <c r="J322" i="6"/>
  <c r="D323" i="6"/>
  <c r="I323" i="6"/>
  <c r="H323" i="6"/>
  <c r="J323" i="6"/>
  <c r="D324" i="6"/>
  <c r="I324" i="6"/>
  <c r="H324" i="6"/>
  <c r="J324" i="6"/>
  <c r="D325" i="6"/>
  <c r="I325" i="6"/>
  <c r="H325" i="6"/>
  <c r="J325" i="6"/>
  <c r="D326" i="6"/>
  <c r="I326" i="6"/>
  <c r="H326" i="6"/>
  <c r="J326" i="6"/>
  <c r="D327" i="6"/>
  <c r="I327" i="6"/>
  <c r="H327" i="6"/>
  <c r="J327" i="6"/>
  <c r="D328" i="6"/>
  <c r="I328" i="6"/>
  <c r="H328" i="6"/>
  <c r="J328" i="6"/>
  <c r="D329" i="6"/>
  <c r="I329" i="6"/>
  <c r="H329" i="6"/>
  <c r="J329" i="6"/>
  <c r="D330" i="6"/>
  <c r="I330" i="6"/>
  <c r="H330" i="6"/>
  <c r="J330" i="6"/>
  <c r="D331" i="6"/>
  <c r="I331" i="6"/>
  <c r="H331" i="6"/>
  <c r="J331" i="6"/>
  <c r="D332" i="6"/>
  <c r="I332" i="6"/>
  <c r="H332" i="6"/>
  <c r="J332" i="6"/>
  <c r="D333" i="6"/>
  <c r="I333" i="6"/>
  <c r="H333" i="6"/>
  <c r="J333" i="6"/>
  <c r="D334" i="6"/>
  <c r="I334" i="6"/>
  <c r="H334" i="6"/>
  <c r="J334" i="6"/>
  <c r="D335" i="6"/>
  <c r="I335" i="6"/>
  <c r="H335" i="6"/>
  <c r="J335" i="6"/>
  <c r="D336" i="6"/>
  <c r="I336" i="6"/>
  <c r="H336" i="6"/>
  <c r="J336" i="6"/>
  <c r="D337" i="6"/>
  <c r="I337" i="6"/>
  <c r="H337" i="6"/>
  <c r="J337" i="6"/>
  <c r="D338" i="6"/>
  <c r="I338" i="6"/>
  <c r="H338" i="6"/>
  <c r="J338" i="6"/>
  <c r="D339" i="6"/>
  <c r="I339" i="6"/>
  <c r="H339" i="6"/>
  <c r="J339" i="6"/>
  <c r="D340" i="6"/>
  <c r="I340" i="6"/>
  <c r="H340" i="6"/>
  <c r="J340" i="6"/>
  <c r="D341" i="6"/>
  <c r="I341" i="6"/>
  <c r="H341" i="6"/>
  <c r="J341" i="6"/>
  <c r="D342" i="6"/>
  <c r="I342" i="6"/>
  <c r="H342" i="6"/>
  <c r="J342" i="6"/>
  <c r="D343" i="6"/>
  <c r="I343" i="6"/>
  <c r="H343" i="6"/>
  <c r="J343" i="6"/>
  <c r="D344" i="6"/>
  <c r="I344" i="6"/>
  <c r="H344" i="6"/>
  <c r="J344" i="6"/>
  <c r="D345" i="6"/>
  <c r="I345" i="6"/>
  <c r="H345" i="6"/>
  <c r="J345" i="6"/>
  <c r="D346" i="6"/>
  <c r="I346" i="6"/>
  <c r="H346" i="6"/>
  <c r="J346" i="6"/>
  <c r="D347" i="6"/>
  <c r="I347" i="6"/>
  <c r="H347" i="6"/>
  <c r="J347" i="6"/>
  <c r="D348" i="6"/>
  <c r="I348" i="6"/>
  <c r="H348" i="6"/>
  <c r="J348" i="6"/>
  <c r="D349" i="6"/>
  <c r="I349" i="6"/>
  <c r="H349" i="6"/>
  <c r="J349" i="6"/>
  <c r="D350" i="6"/>
  <c r="I350" i="6"/>
  <c r="H350" i="6"/>
  <c r="J350" i="6"/>
  <c r="D351" i="6"/>
  <c r="I351" i="6"/>
  <c r="H351" i="6"/>
  <c r="J351" i="6"/>
  <c r="D352" i="6"/>
  <c r="I352" i="6"/>
  <c r="H352" i="6"/>
  <c r="J352" i="6"/>
  <c r="D353" i="6"/>
  <c r="I353" i="6"/>
  <c r="H353" i="6"/>
  <c r="J353" i="6"/>
  <c r="D354" i="6"/>
  <c r="I354" i="6"/>
  <c r="H354" i="6"/>
  <c r="J354" i="6"/>
  <c r="D355" i="6"/>
  <c r="I355" i="6"/>
  <c r="H355" i="6"/>
  <c r="J355" i="6"/>
  <c r="D356" i="6"/>
  <c r="I356" i="6"/>
  <c r="H356" i="6"/>
  <c r="J356" i="6"/>
  <c r="D357" i="6"/>
  <c r="I357" i="6"/>
  <c r="H357" i="6"/>
  <c r="J357" i="6"/>
  <c r="D358" i="6"/>
  <c r="I358" i="6"/>
  <c r="H358" i="6"/>
  <c r="J358" i="6"/>
  <c r="D359" i="6"/>
  <c r="I359" i="6"/>
  <c r="H359" i="6"/>
  <c r="J359" i="6"/>
  <c r="D360" i="6"/>
  <c r="I360" i="6"/>
  <c r="H360" i="6"/>
  <c r="J360" i="6"/>
  <c r="D361" i="6"/>
  <c r="I361" i="6"/>
  <c r="H361" i="6"/>
  <c r="J361" i="6"/>
  <c r="D362" i="6"/>
  <c r="G5" i="5"/>
  <c r="H6" i="4"/>
  <c r="A27" i="5"/>
  <c r="A8" i="5"/>
  <c r="H7" i="4"/>
  <c r="I362" i="6"/>
  <c r="H9" i="4"/>
  <c r="G6" i="5"/>
  <c r="A30" i="5"/>
  <c r="H362" i="6"/>
  <c r="J362" i="6"/>
  <c r="G4" i="5"/>
  <c r="A13" i="5"/>
  <c r="A23" i="5"/>
  <c r="A3" i="5"/>
  <c r="H10" i="4"/>
  <c r="H11" i="4"/>
  <c r="A34" i="5"/>
  <c r="A36" i="5"/>
  <c r="A7" i="5"/>
</calcChain>
</file>

<file path=xl/sharedStrings.xml><?xml version="1.0" encoding="utf-8"?>
<sst xmlns="http://schemas.openxmlformats.org/spreadsheetml/2006/main" count="84" uniqueCount="49">
  <si>
    <t>Loan</t>
  </si>
  <si>
    <t>Interest</t>
  </si>
  <si>
    <t>Principal</t>
  </si>
  <si>
    <t>Loan Date</t>
  </si>
  <si>
    <t>First Payment</t>
  </si>
  <si>
    <t>Annual Rate</t>
  </si>
  <si>
    <t>Total Interest Over Term</t>
  </si>
  <si>
    <t>Payment Timing</t>
  </si>
  <si>
    <t>Total Payments</t>
  </si>
  <si>
    <t>Additional Payment</t>
  </si>
  <si>
    <t>Number of Payments</t>
  </si>
  <si>
    <t>Loan End Date</t>
  </si>
  <si>
    <t>Interest Saved</t>
  </si>
  <si>
    <t>Total Actual Payments</t>
  </si>
  <si>
    <t>LOAN COMPARISION</t>
  </si>
  <si>
    <t>Beginning</t>
  </si>
  <si>
    <t>Total Interest</t>
  </si>
  <si>
    <t>Payment Date</t>
  </si>
  <si>
    <t>Beginning Balance</t>
  </si>
  <si>
    <t>Scheduled Payment</t>
  </si>
  <si>
    <t>Extra Payment</t>
  </si>
  <si>
    <t>Total Payment</t>
  </si>
  <si>
    <t>Ending Balance</t>
  </si>
  <si>
    <t>Monthy Payment</t>
  </si>
  <si>
    <t>Interest Savings</t>
  </si>
  <si>
    <t>Monthly Payment Savings</t>
  </si>
  <si>
    <t>Scheduled Monthly Payment</t>
  </si>
  <si>
    <t>Scheduled Number of Payments</t>
  </si>
  <si>
    <t>Actual Number of Payments</t>
  </si>
  <si>
    <t>Total Early Payments</t>
  </si>
  <si>
    <t>No.</t>
  </si>
  <si>
    <t>Loan 1 Amortization</t>
  </si>
  <si>
    <t xml:space="preserve">Loan 2 Amortization </t>
  </si>
  <si>
    <t>Payment Savings Over Term</t>
  </si>
  <si>
    <t>Years Saved</t>
  </si>
  <si>
    <t>Loan 1 Term</t>
  </si>
  <si>
    <t>Loan 2 Term</t>
  </si>
  <si>
    <t xml:space="preserve">Total Monthly Payment </t>
  </si>
  <si>
    <t>Total Monthly Payment</t>
  </si>
  <si>
    <t>Total Extra Payments Loan 1</t>
  </si>
  <si>
    <t>Total Extra Payments Loan 2</t>
  </si>
  <si>
    <t>LOAN 1</t>
  </si>
  <si>
    <t>LOAN 2</t>
  </si>
  <si>
    <t>INTEREST SAVED</t>
  </si>
  <si>
    <t>PAYMENT SAVED</t>
  </si>
  <si>
    <t xml:space="preserve">LOAN 1 </t>
  </si>
  <si>
    <t>EXTRA PAYMENTS</t>
  </si>
  <si>
    <t>YEARS SAVED</t>
  </si>
  <si>
    <t>FRONT PAGE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</si>
</sst>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20"/>
      <color theme="3" tint="0.39997558519241921"/>
      <name val="Calibri"/>
      <family val="2"/>
      <scheme val="minor"/>
    </font>
    <font>
      <sz val="10"/>
      <name val="Arial"/>
      <family val="2"/>
    </font>
    <font>
      <b/>
      <sz val="10"/>
      <color theme="8" tint="-0.49998474074526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1" applyFont="1"/>
    <xf numFmtId="10" fontId="1" fillId="0" borderId="0" xfId="3" applyNumberFormat="1" applyFont="1" applyAlignment="1">
      <alignment horizontal="center"/>
    </xf>
    <xf numFmtId="0" fontId="0" fillId="0" borderId="0" xfId="0" applyAlignment="1">
      <alignment horizontal="right"/>
    </xf>
    <xf numFmtId="44" fontId="1" fillId="0" borderId="0" xfId="2" applyFont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1" applyNumberFormat="1" applyFont="1" applyAlignment="1">
      <alignment horizontal="center"/>
    </xf>
    <xf numFmtId="43" fontId="1" fillId="0" borderId="0" xfId="1" applyFont="1"/>
    <xf numFmtId="43" fontId="0" fillId="0" borderId="0" xfId="0" applyNumberFormat="1"/>
    <xf numFmtId="0" fontId="2" fillId="0" borderId="0" xfId="0" applyFont="1" applyAlignment="1">
      <alignment horizontal="right"/>
    </xf>
    <xf numFmtId="44" fontId="2" fillId="0" borderId="0" xfId="2" applyFont="1" applyAlignment="1">
      <alignment horizontal="right"/>
    </xf>
    <xf numFmtId="14" fontId="2" fillId="0" borderId="0" xfId="1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43" fontId="2" fillId="0" borderId="0" xfId="1" applyFont="1"/>
    <xf numFmtId="43" fontId="2" fillId="0" borderId="0" xfId="1" applyFont="1" applyAlignment="1">
      <alignment horizontal="right"/>
    </xf>
    <xf numFmtId="44" fontId="2" fillId="0" borderId="0" xfId="2" applyFont="1" applyAlignment="1">
      <alignment horizontal="center"/>
    </xf>
    <xf numFmtId="14" fontId="2" fillId="0" borderId="0" xfId="1" applyNumberFormat="1" applyFont="1" applyAlignment="1">
      <alignment horizontal="center"/>
    </xf>
    <xf numFmtId="10" fontId="2" fillId="0" borderId="0" xfId="3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8" fontId="0" fillId="0" borderId="0" xfId="0" applyNumberFormat="1"/>
    <xf numFmtId="44" fontId="6" fillId="0" borderId="0" xfId="5" applyFont="1" applyFill="1" applyBorder="1" applyAlignment="1">
      <alignment horizontal="right"/>
    </xf>
    <xf numFmtId="14" fontId="2" fillId="2" borderId="0" xfId="0" applyNumberFormat="1" applyFont="1" applyFill="1" applyAlignment="1">
      <alignment horizontal="right"/>
    </xf>
    <xf numFmtId="44" fontId="2" fillId="2" borderId="0" xfId="2" applyFont="1" applyFill="1" applyAlignment="1">
      <alignment horizontal="right"/>
    </xf>
    <xf numFmtId="0" fontId="2" fillId="2" borderId="0" xfId="2" applyNumberFormat="1" applyFont="1" applyFill="1" applyAlignment="1">
      <alignment horizontal="right"/>
    </xf>
    <xf numFmtId="43" fontId="2" fillId="0" borderId="0" xfId="0" applyNumberFormat="1" applyFont="1"/>
    <xf numFmtId="44" fontId="0" fillId="0" borderId="0" xfId="0" applyNumberFormat="1"/>
    <xf numFmtId="0" fontId="7" fillId="0" borderId="0" xfId="4" applyFont="1" applyBorder="1" applyAlignment="1">
      <alignment horizontal="center"/>
    </xf>
    <xf numFmtId="0" fontId="7" fillId="0" borderId="0" xfId="4" applyFont="1" applyBorder="1"/>
    <xf numFmtId="0" fontId="8" fillId="0" borderId="0" xfId="4" applyFont="1" applyBorder="1" applyAlignment="1">
      <alignment horizontal="left"/>
    </xf>
    <xf numFmtId="44" fontId="7" fillId="0" borderId="0" xfId="5" applyFont="1" applyFill="1" applyBorder="1" applyAlignment="1">
      <alignment horizontal="right"/>
    </xf>
    <xf numFmtId="0" fontId="7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wrapText="1"/>
    </xf>
    <xf numFmtId="0" fontId="5" fillId="0" borderId="0" xfId="4"/>
    <xf numFmtId="0" fontId="7" fillId="0" borderId="0" xfId="4" applyNumberFormat="1" applyFont="1" applyBorder="1" applyAlignment="1">
      <alignment horizontal="center"/>
    </xf>
    <xf numFmtId="0" fontId="7" fillId="0" borderId="0" xfId="4" applyFont="1" applyFill="1" applyBorder="1" applyAlignment="1">
      <alignment horizontal="right"/>
    </xf>
    <xf numFmtId="14" fontId="7" fillId="0" borderId="0" xfId="4" applyNumberFormat="1" applyFont="1" applyFill="1" applyBorder="1" applyAlignment="1">
      <alignment horizontal="right"/>
    </xf>
    <xf numFmtId="39" fontId="7" fillId="0" borderId="0" xfId="5" applyNumberFormat="1" applyFont="1" applyFill="1" applyBorder="1" applyAlignment="1">
      <alignment horizontal="right"/>
    </xf>
    <xf numFmtId="44" fontId="7" fillId="0" borderId="0" xfId="4" applyNumberFormat="1" applyFont="1" applyBorder="1" applyAlignment="1">
      <alignment wrapText="1"/>
    </xf>
    <xf numFmtId="44" fontId="8" fillId="0" borderId="0" xfId="5" applyFont="1" applyFill="1" applyBorder="1" applyAlignment="1">
      <alignment horizontal="right"/>
    </xf>
    <xf numFmtId="0" fontId="8" fillId="0" borderId="0" xfId="4" applyNumberFormat="1" applyFont="1" applyFill="1" applyBorder="1" applyAlignment="1">
      <alignment horizontal="right"/>
    </xf>
    <xf numFmtId="0" fontId="5" fillId="0" borderId="0" xfId="4" applyFont="1"/>
    <xf numFmtId="0" fontId="8" fillId="3" borderId="1" xfId="4" applyFont="1" applyFill="1" applyBorder="1" applyAlignment="1" applyProtection="1">
      <alignment horizontal="center" wrapText="1"/>
    </xf>
    <xf numFmtId="0" fontId="8" fillId="3" borderId="1" xfId="4" applyFont="1" applyFill="1" applyBorder="1" applyAlignment="1" applyProtection="1">
      <alignment horizontal="center" vertical="center" wrapText="1"/>
    </xf>
    <xf numFmtId="7" fontId="7" fillId="0" borderId="0" xfId="4" applyNumberFormat="1" applyFont="1" applyBorder="1" applyAlignment="1">
      <alignment wrapText="1"/>
    </xf>
    <xf numFmtId="14" fontId="2" fillId="2" borderId="0" xfId="0" applyNumberFormat="1" applyFont="1" applyFill="1" applyAlignment="1"/>
    <xf numFmtId="44" fontId="2" fillId="2" borderId="0" xfId="2" applyFont="1" applyFill="1" applyAlignment="1"/>
    <xf numFmtId="0" fontId="2" fillId="2" borderId="0" xfId="2" applyNumberFormat="1" applyFont="1" applyFill="1" applyAlignment="1"/>
    <xf numFmtId="0" fontId="9" fillId="0" borderId="0" xfId="4" applyFont="1" applyBorder="1" applyAlignment="1">
      <alignment horizontal="center"/>
    </xf>
    <xf numFmtId="44" fontId="6" fillId="0" borderId="0" xfId="5" applyFont="1" applyFill="1" applyBorder="1" applyAlignment="1">
      <alignment horizontal="center"/>
    </xf>
    <xf numFmtId="43" fontId="7" fillId="0" borderId="0" xfId="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4" borderId="3" xfId="4" applyFont="1" applyFill="1" applyBorder="1" applyAlignment="1" applyProtection="1">
      <alignment horizontal="left" vertical="center" wrapText="1"/>
    </xf>
    <xf numFmtId="0" fontId="8" fillId="4" borderId="3" xfId="4" applyFont="1" applyFill="1" applyBorder="1" applyAlignment="1" applyProtection="1">
      <alignment horizontal="center" vertical="center" wrapText="1"/>
    </xf>
    <xf numFmtId="0" fontId="7" fillId="5" borderId="0" xfId="4" applyFont="1" applyFill="1" applyBorder="1" applyAlignment="1">
      <alignment horizontal="right"/>
    </xf>
    <xf numFmtId="14" fontId="7" fillId="5" borderId="0" xfId="4" applyNumberFormat="1" applyFont="1" applyFill="1" applyBorder="1" applyAlignment="1">
      <alignment horizontal="right"/>
    </xf>
    <xf numFmtId="39" fontId="7" fillId="5" borderId="0" xfId="5" applyNumberFormat="1" applyFont="1" applyFill="1" applyBorder="1" applyAlignment="1">
      <alignment horizontal="right"/>
    </xf>
    <xf numFmtId="43" fontId="7" fillId="5" borderId="0" xfId="5" applyNumberFormat="1" applyFont="1" applyFill="1" applyBorder="1" applyAlignment="1">
      <alignment horizontal="right"/>
    </xf>
    <xf numFmtId="0" fontId="7" fillId="5" borderId="0" xfId="4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44" fontId="7" fillId="5" borderId="0" xfId="5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3" borderId="0" xfId="4" applyFont="1" applyFill="1" applyBorder="1" applyAlignment="1">
      <alignment horizontal="center"/>
    </xf>
    <xf numFmtId="0" fontId="10" fillId="4" borderId="2" xfId="4" applyFont="1" applyFill="1" applyBorder="1" applyAlignment="1">
      <alignment horizontal="center" vertical="center"/>
    </xf>
  </cellXfs>
  <cellStyles count="6">
    <cellStyle name="Comma" xfId="1" builtinId="3"/>
    <cellStyle name="Currency" xfId="2" builtinId="4"/>
    <cellStyle name="Currency 2" xfId="5"/>
    <cellStyle name="Normal" xfId="0" builtinId="0"/>
    <cellStyle name="Normal 2" xfId="4"/>
    <cellStyle name="Percent" xfId="3" builtinId="5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Loan Payoff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39418416801296"/>
          <c:y val="6.7710660255059368E-2"/>
          <c:w val="0.7140549273021003"/>
          <c:h val="0.8573883161512027"/>
        </c:manualLayout>
      </c:layout>
      <c:lineChart>
        <c:grouping val="standard"/>
        <c:varyColors val="0"/>
        <c:ser>
          <c:idx val="0"/>
          <c:order val="0"/>
          <c:tx>
            <c:v>Loan 1</c:v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'Loan 2 Amortization '!$B$3:$B$362</c:f>
              <c:numCache>
                <c:formatCode>General</c:formatCod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'Loan 1 Amortization '!$J$3:$J$362</c:f>
              <c:numCache>
                <c:formatCode>#,##0.00_);\(#,##0.00\)</c:formatCode>
                <c:ptCount val="360"/>
                <c:pt idx="0" formatCode="_(&quot;$&quot;* #,##0.00_);_(&quot;$&quot;* \(#,##0.00\);_(&quot;$&quot;* &quot;-&quot;??_);_(@_)">
                  <c:v>662941.91028612794</c:v>
                </c:pt>
                <c:pt idx="1">
                  <c:v>661960.66215755488</c:v>
                </c:pt>
                <c:pt idx="2">
                  <c:v>660976.24541523319</c:v>
                </c:pt>
                <c:pt idx="3">
                  <c:v>659988.64982718113</c:v>
                </c:pt>
                <c:pt idx="4">
                  <c:v>658997.86512837606</c:v>
                </c:pt>
                <c:pt idx="5">
                  <c:v>658003.88102064771</c:v>
                </c:pt>
                <c:pt idx="6">
                  <c:v>657006.68717257143</c:v>
                </c:pt>
                <c:pt idx="7">
                  <c:v>656006.27321936074</c:v>
                </c:pt>
                <c:pt idx="8">
                  <c:v>655002.6287627595</c:v>
                </c:pt>
                <c:pt idx="9">
                  <c:v>653995.74337093381</c:v>
                </c:pt>
                <c:pt idx="10">
                  <c:v>652985.60657836369</c:v>
                </c:pt>
                <c:pt idx="11">
                  <c:v>651972.20788573427</c:v>
                </c:pt>
                <c:pt idx="12">
                  <c:v>650955.53675982659</c:v>
                </c:pt>
                <c:pt idx="13">
                  <c:v>649935.58263340814</c:v>
                </c:pt>
                <c:pt idx="14">
                  <c:v>648912.33490512311</c:v>
                </c:pt>
                <c:pt idx="15">
                  <c:v>647885.78293938213</c:v>
                </c:pt>
                <c:pt idx="16">
                  <c:v>646855.91606625181</c:v>
                </c:pt>
                <c:pt idx="17">
                  <c:v>645822.72358134366</c:v>
                </c:pt>
                <c:pt idx="18">
                  <c:v>644786.19474570302</c:v>
                </c:pt>
                <c:pt idx="19">
                  <c:v>643746.31878569734</c:v>
                </c:pt>
                <c:pt idx="20">
                  <c:v>642703.08489290404</c:v>
                </c:pt>
                <c:pt idx="21">
                  <c:v>641656.48222399864</c:v>
                </c:pt>
                <c:pt idx="22">
                  <c:v>640606.49990064162</c:v>
                </c:pt>
                <c:pt idx="23">
                  <c:v>639553.12700936536</c:v>
                </c:pt>
                <c:pt idx="24">
                  <c:v>638496.352601461</c:v>
                </c:pt>
                <c:pt idx="25">
                  <c:v>637436.16569286445</c:v>
                </c:pt>
                <c:pt idx="26">
                  <c:v>636372.55526404222</c:v>
                </c:pt>
                <c:pt idx="27">
                  <c:v>635305.51025987696</c:v>
                </c:pt>
                <c:pt idx="28">
                  <c:v>634235.01958955242</c:v>
                </c:pt>
                <c:pt idx="29">
                  <c:v>633161.07212643826</c:v>
                </c:pt>
                <c:pt idx="30">
                  <c:v>632083.6567079745</c:v>
                </c:pt>
                <c:pt idx="31">
                  <c:v>631002.76213555527</c:v>
                </c:pt>
                <c:pt idx="32">
                  <c:v>629918.3771744126</c:v>
                </c:pt>
                <c:pt idx="33">
                  <c:v>628830.49055349955</c:v>
                </c:pt>
                <c:pt idx="34">
                  <c:v>627739.09096537321</c:v>
                </c:pt>
                <c:pt idx="35">
                  <c:v>626644.16706607677</c:v>
                </c:pt>
                <c:pt idx="36">
                  <c:v>625545.7074750223</c:v>
                </c:pt>
                <c:pt idx="37">
                  <c:v>624443.70077487163</c:v>
                </c:pt>
                <c:pt idx="38">
                  <c:v>623338.13551141846</c:v>
                </c:pt>
                <c:pt idx="39">
                  <c:v>622229.00019346864</c:v>
                </c:pt>
                <c:pt idx="40">
                  <c:v>621116.28329272137</c:v>
                </c:pt>
                <c:pt idx="41">
                  <c:v>619999.97324364877</c:v>
                </c:pt>
                <c:pt idx="42">
                  <c:v>618880.05844337598</c:v>
                </c:pt>
                <c:pt idx="43">
                  <c:v>617756.52725156059</c:v>
                </c:pt>
                <c:pt idx="44">
                  <c:v>616629.36799027165</c:v>
                </c:pt>
                <c:pt idx="45">
                  <c:v>615498.56894386816</c:v>
                </c:pt>
                <c:pt idx="46">
                  <c:v>614364.11835887737</c:v>
                </c:pt>
                <c:pt idx="47">
                  <c:v>613226.00444387249</c:v>
                </c:pt>
                <c:pt idx="48">
                  <c:v>612084.21536935039</c:v>
                </c:pt>
                <c:pt idx="49">
                  <c:v>610938.7392676085</c:v>
                </c:pt>
                <c:pt idx="50">
                  <c:v>609789.56423262146</c:v>
                </c:pt>
                <c:pt idx="51">
                  <c:v>608636.67831991718</c:v>
                </c:pt>
                <c:pt idx="52">
                  <c:v>607480.06954645319</c:v>
                </c:pt>
                <c:pt idx="53">
                  <c:v>606319.72589049151</c:v>
                </c:pt>
                <c:pt idx="54">
                  <c:v>605155.63529147417</c:v>
                </c:pt>
                <c:pt idx="55">
                  <c:v>603987.78564989753</c:v>
                </c:pt>
                <c:pt idx="56">
                  <c:v>602816.16482718661</c:v>
                </c:pt>
                <c:pt idx="57">
                  <c:v>601640.76064556895</c:v>
                </c:pt>
                <c:pt idx="58">
                  <c:v>600461.56088794826</c:v>
                </c:pt>
                <c:pt idx="59">
                  <c:v>599278.55329777685</c:v>
                </c:pt>
                <c:pt idx="60">
                  <c:v>598091.72557892883</c:v>
                </c:pt>
                <c:pt idx="61">
                  <c:v>596901.06539557211</c:v>
                </c:pt>
                <c:pt idx="62">
                  <c:v>595706.56037203991</c:v>
                </c:pt>
                <c:pt idx="63">
                  <c:v>594508.19809270254</c:v>
                </c:pt>
                <c:pt idx="64">
                  <c:v>593305.96610183816</c:v>
                </c:pt>
                <c:pt idx="65">
                  <c:v>592099.8519035033</c:v>
                </c:pt>
                <c:pt idx="66">
                  <c:v>590889.84296140296</c:v>
                </c:pt>
                <c:pt idx="67">
                  <c:v>589675.92669876048</c:v>
                </c:pt>
                <c:pt idx="68">
                  <c:v>588458.09049818653</c:v>
                </c:pt>
                <c:pt idx="69">
                  <c:v>587236.32170154818</c:v>
                </c:pt>
                <c:pt idx="70">
                  <c:v>586010.60760983732</c:v>
                </c:pt>
                <c:pt idx="71">
                  <c:v>584780.93548303866</c:v>
                </c:pt>
                <c:pt idx="72">
                  <c:v>583547.29253999726</c:v>
                </c:pt>
                <c:pt idx="73">
                  <c:v>582309.66595828556</c:v>
                </c:pt>
                <c:pt idx="74">
                  <c:v>581068.04287407047</c:v>
                </c:pt>
                <c:pt idx="75">
                  <c:v>579822.41038197931</c:v>
                </c:pt>
                <c:pt idx="76">
                  <c:v>578572.75553496566</c:v>
                </c:pt>
                <c:pt idx="77">
                  <c:v>577319.06534417521</c:v>
                </c:pt>
                <c:pt idx="78">
                  <c:v>576061.32677881035</c:v>
                </c:pt>
                <c:pt idx="79">
                  <c:v>574799.52676599484</c:v>
                </c:pt>
                <c:pt idx="80">
                  <c:v>573533.65219063801</c:v>
                </c:pt>
                <c:pt idx="81">
                  <c:v>572263.68989529822</c:v>
                </c:pt>
                <c:pt idx="82">
                  <c:v>570989.62668004644</c:v>
                </c:pt>
                <c:pt idx="83">
                  <c:v>569711.44930232863</c:v>
                </c:pt>
                <c:pt idx="84">
                  <c:v>568429.14447682863</c:v>
                </c:pt>
                <c:pt idx="85">
                  <c:v>567142.69887532969</c:v>
                </c:pt>
                <c:pt idx="86">
                  <c:v>565852.09912657586</c:v>
                </c:pt>
                <c:pt idx="87">
                  <c:v>564557.33181613334</c:v>
                </c:pt>
                <c:pt idx="88">
                  <c:v>563258.38348625088</c:v>
                </c:pt>
                <c:pt idx="89">
                  <c:v>561955.24063571985</c:v>
                </c:pt>
                <c:pt idx="90">
                  <c:v>560647.88971973397</c:v>
                </c:pt>
                <c:pt idx="91">
                  <c:v>559336.31714974856</c:v>
                </c:pt>
                <c:pt idx="92">
                  <c:v>558020.50929333922</c:v>
                </c:pt>
                <c:pt idx="93">
                  <c:v>556700.45247406024</c:v>
                </c:pt>
                <c:pt idx="94">
                  <c:v>555376.13297130237</c:v>
                </c:pt>
                <c:pt idx="95">
                  <c:v>554047.53702015011</c:v>
                </c:pt>
                <c:pt idx="96">
                  <c:v>552714.65081123891</c:v>
                </c:pt>
                <c:pt idx="97">
                  <c:v>551377.4604906115</c:v>
                </c:pt>
                <c:pt idx="98">
                  <c:v>550035.95215957367</c:v>
                </c:pt>
                <c:pt idx="99">
                  <c:v>548690.11187455023</c:v>
                </c:pt>
                <c:pt idx="100">
                  <c:v>547339.92564693978</c:v>
                </c:pt>
                <c:pt idx="101">
                  <c:v>545985.37944296934</c:v>
                </c:pt>
                <c:pt idx="102">
                  <c:v>544626.45918354858</c:v>
                </c:pt>
                <c:pt idx="103">
                  <c:v>543263.15074412338</c:v>
                </c:pt>
                <c:pt idx="104">
                  <c:v>541895.43995452917</c:v>
                </c:pt>
                <c:pt idx="105">
                  <c:v>540523.31259884359</c:v>
                </c:pt>
                <c:pt idx="106">
                  <c:v>539146.75441523863</c:v>
                </c:pt>
                <c:pt idx="107">
                  <c:v>537765.75109583244</c:v>
                </c:pt>
                <c:pt idx="108">
                  <c:v>536380.28828654066</c:v>
                </c:pt>
                <c:pt idx="109">
                  <c:v>534990.35158692719</c:v>
                </c:pt>
                <c:pt idx="110">
                  <c:v>533595.92655005457</c:v>
                </c:pt>
                <c:pt idx="111">
                  <c:v>532196.99868233374</c:v>
                </c:pt>
                <c:pt idx="112">
                  <c:v>530793.55344337341</c:v>
                </c:pt>
                <c:pt idx="113">
                  <c:v>529385.57624582888</c:v>
                </c:pt>
                <c:pt idx="114">
                  <c:v>527973.05245525064</c:v>
                </c:pt>
                <c:pt idx="115">
                  <c:v>526555.96738993202</c:v>
                </c:pt>
                <c:pt idx="116">
                  <c:v>525134.30632075656</c:v>
                </c:pt>
                <c:pt idx="117">
                  <c:v>523708.05447104527</c:v>
                </c:pt>
                <c:pt idx="118">
                  <c:v>522277.19701640261</c:v>
                </c:pt>
                <c:pt idx="119">
                  <c:v>520841.71908456268</c:v>
                </c:pt>
                <c:pt idx="120">
                  <c:v>519401.60575523449</c:v>
                </c:pt>
                <c:pt idx="121">
                  <c:v>517956.84205994703</c:v>
                </c:pt>
                <c:pt idx="122">
                  <c:v>516507.41298189352</c:v>
                </c:pt>
                <c:pt idx="123">
                  <c:v>515053.30345577549</c:v>
                </c:pt>
                <c:pt idx="124">
                  <c:v>513594.49836764601</c:v>
                </c:pt>
                <c:pt idx="125">
                  <c:v>512130.98255475279</c:v>
                </c:pt>
                <c:pt idx="126">
                  <c:v>510662.74080538045</c:v>
                </c:pt>
                <c:pt idx="127">
                  <c:v>509189.75785869244</c:v>
                </c:pt>
                <c:pt idx="128">
                  <c:v>507712.01840457239</c:v>
                </c:pt>
                <c:pt idx="129">
                  <c:v>506229.50708346511</c:v>
                </c:pt>
                <c:pt idx="130">
                  <c:v>504742.20848621672</c:v>
                </c:pt>
                <c:pt idx="131">
                  <c:v>503250.10715391475</c:v>
                </c:pt>
                <c:pt idx="132">
                  <c:v>501753.18757772719</c:v>
                </c:pt>
                <c:pt idx="133">
                  <c:v>500251.43419874151</c:v>
                </c:pt>
                <c:pt idx="134">
                  <c:v>498744.83140780288</c:v>
                </c:pt>
                <c:pt idx="135">
                  <c:v>497233.36354535184</c:v>
                </c:pt>
                <c:pt idx="136">
                  <c:v>495717.01490126166</c:v>
                </c:pt>
                <c:pt idx="137">
                  <c:v>494195.76971467491</c:v>
                </c:pt>
                <c:pt idx="138">
                  <c:v>492669.61217383982</c:v>
                </c:pt>
                <c:pt idx="139">
                  <c:v>491138.52641594579</c:v>
                </c:pt>
                <c:pt idx="140">
                  <c:v>489602.49652695854</c:v>
                </c:pt>
                <c:pt idx="141">
                  <c:v>488061.50654145476</c:v>
                </c:pt>
                <c:pt idx="142">
                  <c:v>486515.54044245614</c:v>
                </c:pt>
                <c:pt idx="143">
                  <c:v>484964.58216126286</c:v>
                </c:pt>
                <c:pt idx="144">
                  <c:v>483408.61557728652</c:v>
                </c:pt>
                <c:pt idx="145">
                  <c:v>481847.62451788277</c:v>
                </c:pt>
                <c:pt idx="146">
                  <c:v>480281.59275818302</c:v>
                </c:pt>
                <c:pt idx="147">
                  <c:v>478710.5040209259</c:v>
                </c:pt>
                <c:pt idx="148">
                  <c:v>477134.34197628807</c:v>
                </c:pt>
                <c:pt idx="149">
                  <c:v>475553.09024171444</c:v>
                </c:pt>
                <c:pt idx="150">
                  <c:v>473966.73238174792</c:v>
                </c:pt>
                <c:pt idx="151">
                  <c:v>472375.25190785859</c:v>
                </c:pt>
                <c:pt idx="152">
                  <c:v>470778.6322782723</c:v>
                </c:pt>
                <c:pt idx="153">
                  <c:v>469176.85689779883</c:v>
                </c:pt>
                <c:pt idx="154">
                  <c:v>467569.90911765926</c:v>
                </c:pt>
                <c:pt idx="155">
                  <c:v>465957.77223531296</c:v>
                </c:pt>
                <c:pt idx="156">
                  <c:v>464340.42949428409</c:v>
                </c:pt>
                <c:pt idx="157">
                  <c:v>462717.86408398731</c:v>
                </c:pt>
                <c:pt idx="158">
                  <c:v>461090.05913955311</c:v>
                </c:pt>
                <c:pt idx="159">
                  <c:v>459456.99774165254</c:v>
                </c:pt>
                <c:pt idx="160">
                  <c:v>457818.66291632125</c:v>
                </c:pt>
                <c:pt idx="161">
                  <c:v>456175.03763478313</c:v>
                </c:pt>
                <c:pt idx="162">
                  <c:v>454526.10481327341</c:v>
                </c:pt>
                <c:pt idx="163">
                  <c:v>452871.84731286089</c:v>
                </c:pt>
                <c:pt idx="164">
                  <c:v>451212.24793926993</c:v>
                </c:pt>
                <c:pt idx="165">
                  <c:v>449547.28944270173</c:v>
                </c:pt>
                <c:pt idx="166">
                  <c:v>447876.95451765507</c:v>
                </c:pt>
                <c:pt idx="167">
                  <c:v>446201.22580274625</c:v>
                </c:pt>
                <c:pt idx="168">
                  <c:v>444520.0858805289</c:v>
                </c:pt>
                <c:pt idx="169">
                  <c:v>442833.5172773127</c:v>
                </c:pt>
                <c:pt idx="170">
                  <c:v>441141.50246298197</c:v>
                </c:pt>
                <c:pt idx="171">
                  <c:v>439444.02385081328</c:v>
                </c:pt>
                <c:pt idx="172">
                  <c:v>437741.06379729277</c:v>
                </c:pt>
                <c:pt idx="173">
                  <c:v>436032.60460193281</c:v>
                </c:pt>
                <c:pt idx="174">
                  <c:v>434318.62850708782</c:v>
                </c:pt>
                <c:pt idx="175">
                  <c:v>432599.11769776989</c:v>
                </c:pt>
                <c:pt idx="176">
                  <c:v>430874.05430146353</c:v>
                </c:pt>
                <c:pt idx="177">
                  <c:v>429143.42038793996</c:v>
                </c:pt>
                <c:pt idx="178">
                  <c:v>427407.19796907064</c:v>
                </c:pt>
                <c:pt idx="179">
                  <c:v>425665.36899864033</c:v>
                </c:pt>
                <c:pt idx="180">
                  <c:v>423917.91537215968</c:v>
                </c:pt>
                <c:pt idx="181">
                  <c:v>422164.81892667687</c:v>
                </c:pt>
                <c:pt idx="182">
                  <c:v>420406.06144058885</c:v>
                </c:pt>
                <c:pt idx="183">
                  <c:v>418641.62463345204</c:v>
                </c:pt>
                <c:pt idx="184">
                  <c:v>416871.49016579217</c:v>
                </c:pt>
                <c:pt idx="185">
                  <c:v>415095.6396389138</c:v>
                </c:pt>
                <c:pt idx="186">
                  <c:v>413314.05459470907</c:v>
                </c:pt>
                <c:pt idx="187">
                  <c:v>411526.71651546576</c:v>
                </c:pt>
                <c:pt idx="188">
                  <c:v>409733.60682367487</c:v>
                </c:pt>
                <c:pt idx="189">
                  <c:v>407934.70688183757</c:v>
                </c:pt>
                <c:pt idx="190">
                  <c:v>406129.99799227144</c:v>
                </c:pt>
                <c:pt idx="191">
                  <c:v>404319.46139691607</c:v>
                </c:pt>
                <c:pt idx="192">
                  <c:v>402503.07827713824</c:v>
                </c:pt>
                <c:pt idx="193">
                  <c:v>400680.82975353609</c:v>
                </c:pt>
                <c:pt idx="194">
                  <c:v>398852.69688574318</c:v>
                </c:pt>
                <c:pt idx="195">
                  <c:v>397018.66067223134</c:v>
                </c:pt>
                <c:pt idx="196">
                  <c:v>395178.70205011335</c:v>
                </c:pt>
                <c:pt idx="197">
                  <c:v>393332.8018949448</c:v>
                </c:pt>
                <c:pt idx="198">
                  <c:v>391480.94102052518</c:v>
                </c:pt>
                <c:pt idx="199">
                  <c:v>389623.10017869854</c:v>
                </c:pt>
                <c:pt idx="200">
                  <c:v>387759.26005915354</c:v>
                </c:pt>
                <c:pt idx="201">
                  <c:v>385889.40128922247</c:v>
                </c:pt>
                <c:pt idx="202">
                  <c:v>384013.50443368021</c:v>
                </c:pt>
                <c:pt idx="203">
                  <c:v>382131.54999454191</c:v>
                </c:pt>
                <c:pt idx="204">
                  <c:v>380243.51841086056</c:v>
                </c:pt>
                <c:pt idx="205">
                  <c:v>378349.39005852357</c:v>
                </c:pt>
                <c:pt idx="206">
                  <c:v>376449.14525004884</c:v>
                </c:pt>
                <c:pt idx="207">
                  <c:v>374542.76423438004</c:v>
                </c:pt>
                <c:pt idx="208">
                  <c:v>372630.22719668149</c:v>
                </c:pt>
                <c:pt idx="209">
                  <c:v>370711.51425813203</c:v>
                </c:pt>
                <c:pt idx="210">
                  <c:v>368786.6054757185</c:v>
                </c:pt>
                <c:pt idx="211">
                  <c:v>366855.48084202845</c:v>
                </c:pt>
                <c:pt idx="212">
                  <c:v>364918.1202850421</c:v>
                </c:pt>
                <c:pt idx="213">
                  <c:v>362974.5036679238</c:v>
                </c:pt>
                <c:pt idx="214">
                  <c:v>361024.61078881274</c:v>
                </c:pt>
                <c:pt idx="215">
                  <c:v>359068.42138061288</c:v>
                </c:pt>
                <c:pt idx="216">
                  <c:v>357105.91511078237</c:v>
                </c:pt>
                <c:pt idx="217">
                  <c:v>355137.07158112223</c:v>
                </c:pt>
                <c:pt idx="218">
                  <c:v>353161.87032756419</c:v>
                </c:pt>
                <c:pt idx="219">
                  <c:v>351180.2908199582</c:v>
                </c:pt>
                <c:pt idx="220">
                  <c:v>349192.31246185891</c:v>
                </c:pt>
                <c:pt idx="221">
                  <c:v>347197.91459031159</c:v>
                </c:pt>
                <c:pt idx="222">
                  <c:v>345197.07647563738</c:v>
                </c:pt>
                <c:pt idx="223">
                  <c:v>343189.77732121787</c:v>
                </c:pt>
                <c:pt idx="224">
                  <c:v>341175.99626327888</c:v>
                </c:pt>
                <c:pt idx="225">
                  <c:v>339155.71237067366</c:v>
                </c:pt>
                <c:pt idx="226">
                  <c:v>337128.90464466525</c:v>
                </c:pt>
                <c:pt idx="227">
                  <c:v>335095.55201870826</c:v>
                </c:pt>
                <c:pt idx="228">
                  <c:v>333055.63335822994</c:v>
                </c:pt>
                <c:pt idx="229">
                  <c:v>331009.12746041047</c:v>
                </c:pt>
                <c:pt idx="230">
                  <c:v>328956.01305396267</c:v>
                </c:pt>
                <c:pt idx="231">
                  <c:v>326896.26879891066</c:v>
                </c:pt>
                <c:pt idx="232">
                  <c:v>324829.87328636844</c:v>
                </c:pt>
                <c:pt idx="233">
                  <c:v>322756.80503831693</c:v>
                </c:pt>
                <c:pt idx="234">
                  <c:v>320677.04250738112</c:v>
                </c:pt>
                <c:pt idx="235">
                  <c:v>318590.56407660578</c:v>
                </c:pt>
                <c:pt idx="236">
                  <c:v>316497.34805923107</c:v>
                </c:pt>
                <c:pt idx="237">
                  <c:v>314397.37269846693</c:v>
                </c:pt>
                <c:pt idx="238">
                  <c:v>312290.61616726703</c:v>
                </c:pt>
                <c:pt idx="239">
                  <c:v>310177.05656810175</c:v>
                </c:pt>
                <c:pt idx="240">
                  <c:v>308056.67193273082</c:v>
                </c:pt>
                <c:pt idx="241">
                  <c:v>305929.44022197486</c:v>
                </c:pt>
                <c:pt idx="242">
                  <c:v>303795.33932548627</c:v>
                </c:pt>
                <c:pt idx="243">
                  <c:v>301654.34706151945</c:v>
                </c:pt>
                <c:pt idx="244">
                  <c:v>299506.44117670023</c:v>
                </c:pt>
                <c:pt idx="245">
                  <c:v>297351.59934579459</c:v>
                </c:pt>
                <c:pt idx="246">
                  <c:v>295189.79917147662</c:v>
                </c:pt>
                <c:pt idx="247">
                  <c:v>293021.0181840958</c:v>
                </c:pt>
                <c:pt idx="248">
                  <c:v>290845.2338414432</c:v>
                </c:pt>
                <c:pt idx="249">
                  <c:v>288662.42352851748</c:v>
                </c:pt>
                <c:pt idx="250">
                  <c:v>286472.56455728959</c:v>
                </c:pt>
                <c:pt idx="251">
                  <c:v>284275.63416646712</c:v>
                </c:pt>
                <c:pt idx="252">
                  <c:v>282071.60952125757</c:v>
                </c:pt>
                <c:pt idx="253">
                  <c:v>279860.46771313122</c:v>
                </c:pt>
                <c:pt idx="254">
                  <c:v>277642.18575958279</c:v>
                </c:pt>
                <c:pt idx="255">
                  <c:v>275416.74060389271</c:v>
                </c:pt>
                <c:pt idx="256">
                  <c:v>273184.10911488737</c:v>
                </c:pt>
                <c:pt idx="257">
                  <c:v>270944.26808669878</c:v>
                </c:pt>
                <c:pt idx="258">
                  <c:v>268697.19423852337</c:v>
                </c:pt>
                <c:pt idx="259">
                  <c:v>266442.86421437986</c:v>
                </c:pt>
                <c:pt idx="260">
                  <c:v>264181.25458286674</c:v>
                </c:pt>
                <c:pt idx="261">
                  <c:v>261912.34183691849</c:v>
                </c:pt>
                <c:pt idx="262">
                  <c:v>259636.10239356148</c:v>
                </c:pt>
                <c:pt idx="263">
                  <c:v>257352.51259366862</c:v>
                </c:pt>
                <c:pt idx="264">
                  <c:v>255061.54870171362</c:v>
                </c:pt>
                <c:pt idx="265">
                  <c:v>252763.18690552417</c:v>
                </c:pt>
                <c:pt idx="266">
                  <c:v>250457.40331603453</c:v>
                </c:pt>
                <c:pt idx="267">
                  <c:v>248144.17396703715</c:v>
                </c:pt>
                <c:pt idx="268">
                  <c:v>245823.47481493364</c:v>
                </c:pt>
                <c:pt idx="269">
                  <c:v>243495.2817384848</c:v>
                </c:pt>
                <c:pt idx="270">
                  <c:v>241159.57053855993</c:v>
                </c:pt>
                <c:pt idx="271">
                  <c:v>238816.31693788531</c:v>
                </c:pt>
                <c:pt idx="272">
                  <c:v>236465.49658079183</c:v>
                </c:pt>
                <c:pt idx="273">
                  <c:v>234107.08503296191</c:v>
                </c:pt>
                <c:pt idx="274">
                  <c:v>231741.05778117545</c:v>
                </c:pt>
                <c:pt idx="275">
                  <c:v>229367.39023305511</c:v>
                </c:pt>
                <c:pt idx="276">
                  <c:v>226986.05771681061</c:v>
                </c:pt>
                <c:pt idx="277">
                  <c:v>224597.03548098242</c:v>
                </c:pt>
                <c:pt idx="278">
                  <c:v>222200.29869418437</c:v>
                </c:pt>
                <c:pt idx="279">
                  <c:v>219795.8224448456</c:v>
                </c:pt>
                <c:pt idx="280">
                  <c:v>217383.58174095169</c:v>
                </c:pt>
                <c:pt idx="281">
                  <c:v>214963.55150978477</c:v>
                </c:pt>
                <c:pt idx="282">
                  <c:v>212535.70659766305</c:v>
                </c:pt>
                <c:pt idx="283">
                  <c:v>210100.02176967927</c:v>
                </c:pt>
                <c:pt idx="284">
                  <c:v>207656.47170943845</c:v>
                </c:pt>
                <c:pt idx="285">
                  <c:v>205205.03101879478</c:v>
                </c:pt>
                <c:pt idx="286">
                  <c:v>202745.67421758757</c:v>
                </c:pt>
                <c:pt idx="287">
                  <c:v>200278.37574337647</c:v>
                </c:pt>
                <c:pt idx="288">
                  <c:v>197803.10995117572</c:v>
                </c:pt>
                <c:pt idx="289">
                  <c:v>195319.85111318767</c:v>
                </c:pt>
                <c:pt idx="290">
                  <c:v>192828.57341853526</c:v>
                </c:pt>
                <c:pt idx="291">
                  <c:v>190329.25097299388</c:v>
                </c:pt>
                <c:pt idx="292">
                  <c:v>187821.85779872211</c:v>
                </c:pt>
                <c:pt idx="293">
                  <c:v>185306.36783399174</c:v>
                </c:pt>
                <c:pt idx="294">
                  <c:v>182782.75493291693</c:v>
                </c:pt>
                <c:pt idx="295">
                  <c:v>180250.9928651824</c:v>
                </c:pt>
                <c:pt idx="296">
                  <c:v>177711.05531577082</c:v>
                </c:pt>
                <c:pt idx="297">
                  <c:v>175162.91588468925</c:v>
                </c:pt>
                <c:pt idx="298">
                  <c:v>172606.54808669482</c:v>
                </c:pt>
                <c:pt idx="299">
                  <c:v>170041.92535101937</c:v>
                </c:pt>
                <c:pt idx="300">
                  <c:v>167469.0210210933</c:v>
                </c:pt>
                <c:pt idx="301">
                  <c:v>164887.80835426852</c:v>
                </c:pt>
                <c:pt idx="302">
                  <c:v>162298.26052154045</c:v>
                </c:pt>
                <c:pt idx="303">
                  <c:v>159700.35060726918</c:v>
                </c:pt>
                <c:pt idx="304">
                  <c:v>157094.05160889975</c:v>
                </c:pt>
                <c:pt idx="305">
                  <c:v>154479.33643668142</c:v>
                </c:pt>
                <c:pt idx="306">
                  <c:v>151856.17791338614</c:v>
                </c:pt>
                <c:pt idx="307">
                  <c:v>149224.54877402604</c:v>
                </c:pt>
                <c:pt idx="308">
                  <c:v>146584.42166557012</c:v>
                </c:pt>
                <c:pt idx="309">
                  <c:v>143935.76914665979</c:v>
                </c:pt>
                <c:pt idx="310">
                  <c:v>141278.56368732383</c:v>
                </c:pt>
                <c:pt idx="311">
                  <c:v>138612.77766869208</c:v>
                </c:pt>
                <c:pt idx="312">
                  <c:v>135938.3833827085</c:v>
                </c:pt>
                <c:pt idx="313">
                  <c:v>133255.35303184309</c:v>
                </c:pt>
                <c:pt idx="314">
                  <c:v>130563.65872880301</c:v>
                </c:pt>
                <c:pt idx="315">
                  <c:v>127863.2724962427</c:v>
                </c:pt>
                <c:pt idx="316">
                  <c:v>125154.16626647308</c:v>
                </c:pt>
                <c:pt idx="317">
                  <c:v>122436.31188116984</c:v>
                </c:pt>
                <c:pt idx="318">
                  <c:v>119709.68109108071</c:v>
                </c:pt>
                <c:pt idx="319">
                  <c:v>116974.24555573192</c:v>
                </c:pt>
                <c:pt idx="320">
                  <c:v>114229.97684313357</c:v>
                </c:pt>
                <c:pt idx="321">
                  <c:v>111476.84642948413</c:v>
                </c:pt>
                <c:pt idx="322">
                  <c:v>108714.82569887393</c:v>
                </c:pt>
                <c:pt idx="323">
                  <c:v>105943.88594298781</c:v>
                </c:pt>
                <c:pt idx="324">
                  <c:v>103163.99836080664</c:v>
                </c:pt>
                <c:pt idx="325">
                  <c:v>100375.13405830802</c:v>
                </c:pt>
                <c:pt idx="326">
                  <c:v>97577.264048165904</c:v>
                </c:pt>
                <c:pt idx="327">
                  <c:v>94770.359249449379</c:v>
                </c:pt>
                <c:pt idx="328">
                  <c:v>91954.390487320328</c:v>
                </c:pt>
                <c:pt idx="329">
                  <c:v>89129.32849273023</c:v>
                </c:pt>
                <c:pt idx="330">
                  <c:v>86295.143902115931</c:v>
                </c:pt>
                <c:pt idx="331">
                  <c:v>83451.80725709445</c:v>
                </c:pt>
                <c:pt idx="332">
                  <c:v>80599.289004156744</c:v>
                </c:pt>
                <c:pt idx="333">
                  <c:v>77737.559494360597</c:v>
                </c:pt>
                <c:pt idx="334">
                  <c:v>74866.588983022404</c:v>
                </c:pt>
                <c:pt idx="335">
                  <c:v>71986.347629408017</c:v>
                </c:pt>
                <c:pt idx="336">
                  <c:v>69096.805496422574</c:v>
                </c:pt>
                <c:pt idx="337">
                  <c:v>66197.932550299374</c:v>
                </c:pt>
                <c:pt idx="338">
                  <c:v>63289.69866028765</c:v>
                </c:pt>
                <c:pt idx="339">
                  <c:v>60372.073598339426</c:v>
                </c:pt>
                <c:pt idx="340">
                  <c:v>57445.027038795328</c:v>
                </c:pt>
                <c:pt idx="341">
                  <c:v>54508.528558069374</c:v>
                </c:pt>
                <c:pt idx="342">
                  <c:v>51562.547634332739</c:v>
                </c:pt>
                <c:pt idx="343">
                  <c:v>48607.053647196539</c:v>
                </c:pt>
                <c:pt idx="344">
                  <c:v>45642.015877393547</c:v>
                </c:pt>
                <c:pt idx="345">
                  <c:v>42667.403506458897</c:v>
                </c:pt>
                <c:pt idx="346">
                  <c:v>39683.18561640977</c:v>
                </c:pt>
                <c:pt idx="347">
                  <c:v>36689.331189424025</c:v>
                </c:pt>
                <c:pt idx="348">
                  <c:v>33685.809107517809</c:v>
                </c:pt>
                <c:pt idx="349">
                  <c:v>30672.588152222103</c:v>
                </c:pt>
                <c:pt idx="350">
                  <c:v>27649.637004258253</c:v>
                </c:pt>
                <c:pt idx="351">
                  <c:v>24616.924243212437</c:v>
                </c:pt>
                <c:pt idx="352">
                  <c:v>21574.418347209077</c:v>
                </c:pt>
                <c:pt idx="353">
                  <c:v>18522.087692583205</c:v>
                </c:pt>
                <c:pt idx="354">
                  <c:v>15459.900553551772</c:v>
                </c:pt>
                <c:pt idx="355">
                  <c:v>12387.825101883882</c:v>
                </c:pt>
                <c:pt idx="356">
                  <c:v>9305.8294065699811</c:v>
                </c:pt>
                <c:pt idx="357">
                  <c:v>6213.8814334899635</c:v>
                </c:pt>
                <c:pt idx="358">
                  <c:v>3111.9490450802082</c:v>
                </c:pt>
                <c:pt idx="359">
                  <c:v>-4.5338310883380473E-10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8FD-B45D-5C39DED03636}"/>
            </c:ext>
          </c:extLst>
        </c:ser>
        <c:ser>
          <c:idx val="1"/>
          <c:order val="1"/>
          <c:tx>
            <c:v>Loan 2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'Loan 2 Amortization '!$B$3:$B$362</c:f>
              <c:numCache>
                <c:formatCode>General</c:formatCode>
                <c:ptCount val="3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'Loan 2 Amortization '!$J$3:$J$362</c:f>
              <c:numCache>
                <c:formatCode>#,##0.00_);\(#,##0.00\)</c:formatCode>
                <c:ptCount val="360"/>
                <c:pt idx="0" formatCode="_(&quot;$&quot;* #,##0.00_);_(&quot;$&quot;* \(#,##0.00\);_(&quot;$&quot;* &quot;-&quot;??_);_(@_)">
                  <c:v>633730.07956574729</c:v>
                </c:pt>
                <c:pt idx="1">
                  <c:v>632456.45519689471</c:v>
                </c:pt>
                <c:pt idx="2">
                  <c:v>631179.11609029956</c:v>
                </c:pt>
                <c:pt idx="3">
                  <c:v>629898.05141131021</c:v>
                </c:pt>
                <c:pt idx="4">
                  <c:v>628613.25029367383</c:v>
                </c:pt>
                <c:pt idx="5">
                  <c:v>627324.70183944434</c:v>
                </c:pt>
                <c:pt idx="6">
                  <c:v>626032.39511888998</c:v>
                </c:pt>
                <c:pt idx="7">
                  <c:v>624736.31917040073</c:v>
                </c:pt>
                <c:pt idx="8">
                  <c:v>623436.46300039499</c:v>
                </c:pt>
                <c:pt idx="9">
                  <c:v>622132.81558322674</c:v>
                </c:pt>
                <c:pt idx="10">
                  <c:v>620825.36586109176</c:v>
                </c:pt>
                <c:pt idx="11">
                  <c:v>619514.10274393391</c:v>
                </c:pt>
                <c:pt idx="12">
                  <c:v>618199.01510935102</c:v>
                </c:pt>
                <c:pt idx="13">
                  <c:v>616880.09180250054</c:v>
                </c:pt>
                <c:pt idx="14">
                  <c:v>615557.32163600507</c:v>
                </c:pt>
                <c:pt idx="15">
                  <c:v>614230.69338985742</c:v>
                </c:pt>
                <c:pt idx="16">
                  <c:v>612900.1958113251</c:v>
                </c:pt>
                <c:pt idx="17">
                  <c:v>611565.81761485548</c:v>
                </c:pt>
                <c:pt idx="18">
                  <c:v>610227.54748197948</c:v>
                </c:pt>
                <c:pt idx="19">
                  <c:v>608885.3740612159</c:v>
                </c:pt>
                <c:pt idx="20">
                  <c:v>607539.28596797504</c:v>
                </c:pt>
                <c:pt idx="21">
                  <c:v>606189.27178446227</c:v>
                </c:pt>
                <c:pt idx="22">
                  <c:v>604835.32005958096</c:v>
                </c:pt>
                <c:pt idx="23">
                  <c:v>603477.41930883541</c:v>
                </c:pt>
                <c:pt idx="24">
                  <c:v>602115.55801423348</c:v>
                </c:pt>
                <c:pt idx="25">
                  <c:v>600749.72462418897</c:v>
                </c:pt>
                <c:pt idx="26">
                  <c:v>599379.90755342343</c:v>
                </c:pt>
                <c:pt idx="27">
                  <c:v>598006.09518286819</c:v>
                </c:pt>
                <c:pt idx="28">
                  <c:v>596628.27585956547</c:v>
                </c:pt>
                <c:pt idx="29">
                  <c:v>595246.43789656984</c:v>
                </c:pt>
                <c:pt idx="30">
                  <c:v>593860.56957284885</c:v>
                </c:pt>
                <c:pt idx="31">
                  <c:v>592470.65913318365</c:v>
                </c:pt>
                <c:pt idx="32">
                  <c:v>591076.69478806935</c:v>
                </c:pt>
                <c:pt idx="33">
                  <c:v>589678.6647136152</c:v>
                </c:pt>
                <c:pt idx="34">
                  <c:v>588276.55705144384</c:v>
                </c:pt>
                <c:pt idx="35">
                  <c:v>586870.35990859114</c:v>
                </c:pt>
                <c:pt idx="36">
                  <c:v>585460.06135740515</c:v>
                </c:pt>
                <c:pt idx="37">
                  <c:v>584045.64943544485</c:v>
                </c:pt>
                <c:pt idx="38">
                  <c:v>582627.11214537884</c:v>
                </c:pt>
                <c:pt idx="39">
                  <c:v>581204.43745488347</c:v>
                </c:pt>
                <c:pt idx="40">
                  <c:v>579777.6132965408</c:v>
                </c:pt>
                <c:pt idx="41">
                  <c:v>578346.62756773632</c:v>
                </c:pt>
                <c:pt idx="42">
                  <c:v>576911.46813055617</c:v>
                </c:pt>
                <c:pt idx="43">
                  <c:v>575472.12281168427</c:v>
                </c:pt>
                <c:pt idx="44">
                  <c:v>574028.57940229902</c:v>
                </c:pt>
                <c:pt idx="45">
                  <c:v>572580.82565796969</c:v>
                </c:pt>
                <c:pt idx="46">
                  <c:v>571128.84929855273</c:v>
                </c:pt>
                <c:pt idx="47">
                  <c:v>569672.63800808752</c:v>
                </c:pt>
                <c:pt idx="48">
                  <c:v>568212.17943469179</c:v>
                </c:pt>
                <c:pt idx="49">
                  <c:v>566747.46119045699</c:v>
                </c:pt>
                <c:pt idx="50">
                  <c:v>565278.47085134313</c:v>
                </c:pt>
                <c:pt idx="51">
                  <c:v>563805.19595707348</c:v>
                </c:pt>
                <c:pt idx="52">
                  <c:v>562327.62401102891</c:v>
                </c:pt>
                <c:pt idx="53">
                  <c:v>560845.74248014169</c:v>
                </c:pt>
                <c:pt idx="54">
                  <c:v>559359.53879478935</c:v>
                </c:pt>
                <c:pt idx="55">
                  <c:v>557869.0003486881</c:v>
                </c:pt>
                <c:pt idx="56">
                  <c:v>556374.1144987857</c:v>
                </c:pt>
                <c:pt idx="57">
                  <c:v>554874.86856515449</c:v>
                </c:pt>
                <c:pt idx="58">
                  <c:v>553371.24983088346</c:v>
                </c:pt>
                <c:pt idx="59">
                  <c:v>551863.24554197083</c:v>
                </c:pt>
                <c:pt idx="60">
                  <c:v>550350.84290721559</c:v>
                </c:pt>
                <c:pt idx="61">
                  <c:v>548834.02909810888</c:v>
                </c:pt>
                <c:pt idx="62">
                  <c:v>547312.79124872561</c:v>
                </c:pt>
                <c:pt idx="63">
                  <c:v>545787.11645561503</c:v>
                </c:pt>
                <c:pt idx="64">
                  <c:v>544256.99177769118</c:v>
                </c:pt>
                <c:pt idx="65">
                  <c:v>542722.40423612343</c:v>
                </c:pt>
                <c:pt idx="66">
                  <c:v>541183.34081422607</c:v>
                </c:pt>
                <c:pt idx="67">
                  <c:v>539639.78845734824</c:v>
                </c:pt>
                <c:pt idx="68">
                  <c:v>538091.73407276277</c:v>
                </c:pt>
                <c:pt idx="69">
                  <c:v>536539.16452955559</c:v>
                </c:pt>
                <c:pt idx="70">
                  <c:v>534982.06665851409</c:v>
                </c:pt>
                <c:pt idx="71">
                  <c:v>533420.42725201533</c:v>
                </c:pt>
                <c:pt idx="72">
                  <c:v>531854.23306391435</c:v>
                </c:pt>
                <c:pt idx="73">
                  <c:v>530283.4708094314</c:v>
                </c:pt>
                <c:pt idx="74">
                  <c:v>528708.12716503954</c:v>
                </c:pt>
                <c:pt idx="75">
                  <c:v>527128.18876835157</c:v>
                </c:pt>
                <c:pt idx="76">
                  <c:v>525543.64221800654</c:v>
                </c:pt>
                <c:pt idx="77">
                  <c:v>523954.47407355637</c:v>
                </c:pt>
                <c:pt idx="78">
                  <c:v>522360.67085535155</c:v>
                </c:pt>
                <c:pt idx="79">
                  <c:v>520762.21904442698</c:v>
                </c:pt>
                <c:pt idx="80">
                  <c:v>519159.10508238716</c:v>
                </c:pt>
                <c:pt idx="81">
                  <c:v>517551.31537129142</c:v>
                </c:pt>
                <c:pt idx="82">
                  <c:v>515938.8362735383</c:v>
                </c:pt>
                <c:pt idx="83">
                  <c:v>514321.65411175007</c:v>
                </c:pt>
                <c:pt idx="84">
                  <c:v>512699.75516865664</c:v>
                </c:pt>
                <c:pt idx="85">
                  <c:v>511073.12568697921</c:v>
                </c:pt>
                <c:pt idx="86">
                  <c:v>509441.75186931354</c:v>
                </c:pt>
                <c:pt idx="87">
                  <c:v>507805.61987801298</c:v>
                </c:pt>
                <c:pt idx="88">
                  <c:v>506164.71583507117</c:v>
                </c:pt>
                <c:pt idx="89">
                  <c:v>504519.02582200407</c:v>
                </c:pt>
                <c:pt idx="90">
                  <c:v>502868.53587973223</c:v>
                </c:pt>
                <c:pt idx="91">
                  <c:v>501213.23200846207</c:v>
                </c:pt>
                <c:pt idx="92">
                  <c:v>499553.10016756738</c:v>
                </c:pt>
                <c:pt idx="93">
                  <c:v>497888.12627547007</c:v>
                </c:pt>
                <c:pt idx="94">
                  <c:v>496218.29620952083</c:v>
                </c:pt>
                <c:pt idx="95">
                  <c:v>494543.59580587922</c:v>
                </c:pt>
                <c:pt idx="96">
                  <c:v>492864.01085939369</c:v>
                </c:pt>
                <c:pt idx="97">
                  <c:v>491179.52712348086</c:v>
                </c:pt>
                <c:pt idx="98">
                  <c:v>489490.13031000498</c:v>
                </c:pt>
                <c:pt idx="99">
                  <c:v>487795.80608915648</c:v>
                </c:pt>
                <c:pt idx="100">
                  <c:v>486096.54008933046</c:v>
                </c:pt>
                <c:pt idx="101">
                  <c:v>484392.31789700495</c:v>
                </c:pt>
                <c:pt idx="102">
                  <c:v>482683.12505661853</c:v>
                </c:pt>
                <c:pt idx="103">
                  <c:v>480968.94707044761</c:v>
                </c:pt>
                <c:pt idx="104">
                  <c:v>479249.76939848374</c:v>
                </c:pt>
                <c:pt idx="105">
                  <c:v>477525.57745830994</c:v>
                </c:pt>
                <c:pt idx="106">
                  <c:v>475796.35662497731</c:v>
                </c:pt>
                <c:pt idx="107">
                  <c:v>474062.09223088081</c:v>
                </c:pt>
                <c:pt idx="108">
                  <c:v>472322.76956563484</c:v>
                </c:pt>
                <c:pt idx="109">
                  <c:v>470578.37387594854</c:v>
                </c:pt>
                <c:pt idx="110">
                  <c:v>468828.8903655007</c:v>
                </c:pt>
                <c:pt idx="111">
                  <c:v>467074.30419481406</c:v>
                </c:pt>
                <c:pt idx="112">
                  <c:v>465314.60048112954</c:v>
                </c:pt>
                <c:pt idx="113">
                  <c:v>463549.76429828012</c:v>
                </c:pt>
                <c:pt idx="114">
                  <c:v>461779.78067656409</c:v>
                </c:pt>
                <c:pt idx="115">
                  <c:v>460004.63460261805</c:v>
                </c:pt>
                <c:pt idx="116">
                  <c:v>458224.31101928966</c:v>
                </c:pt>
                <c:pt idx="117">
                  <c:v>456438.79482550989</c:v>
                </c:pt>
                <c:pt idx="118">
                  <c:v>454648.07087616494</c:v>
                </c:pt>
                <c:pt idx="119">
                  <c:v>452852.12398196774</c:v>
                </c:pt>
                <c:pt idx="120">
                  <c:v>451050.93890932912</c:v>
                </c:pt>
                <c:pt idx="121">
                  <c:v>449244.50038022862</c:v>
                </c:pt>
                <c:pt idx="122">
                  <c:v>447432.7930720849</c:v>
                </c:pt>
                <c:pt idx="123">
                  <c:v>445615.80161762575</c:v>
                </c:pt>
                <c:pt idx="124">
                  <c:v>443793.51060475782</c:v>
                </c:pt>
                <c:pt idx="125">
                  <c:v>441965.90457643569</c:v>
                </c:pt>
                <c:pt idx="126">
                  <c:v>440132.9680305309</c:v>
                </c:pt>
                <c:pt idx="127">
                  <c:v>438294.68541970057</c:v>
                </c:pt>
                <c:pt idx="128">
                  <c:v>436451.04115125531</c:v>
                </c:pt>
                <c:pt idx="129">
                  <c:v>434602.01958702708</c:v>
                </c:pt>
                <c:pt idx="130">
                  <c:v>432747.60504323652</c:v>
                </c:pt>
                <c:pt idx="131">
                  <c:v>430887.78179035994</c:v>
                </c:pt>
                <c:pt idx="132">
                  <c:v>429022.53405299579</c:v>
                </c:pt>
                <c:pt idx="133">
                  <c:v>427151.846009731</c:v>
                </c:pt>
                <c:pt idx="134">
                  <c:v>425275.70179300668</c:v>
                </c:pt>
                <c:pt idx="135">
                  <c:v>423394.0854889836</c:v>
                </c:pt>
                <c:pt idx="136">
                  <c:v>421506.98113740713</c:v>
                </c:pt>
                <c:pt idx="137">
                  <c:v>419614.37273147184</c:v>
                </c:pt>
                <c:pt idx="138">
                  <c:v>417716.24421768595</c:v>
                </c:pt>
                <c:pt idx="139">
                  <c:v>415812.57949573483</c:v>
                </c:pt>
                <c:pt idx="140">
                  <c:v>413903.36241834471</c:v>
                </c:pt>
                <c:pt idx="141">
                  <c:v>411988.57679114549</c:v>
                </c:pt>
                <c:pt idx="142">
                  <c:v>410068.20637253363</c:v>
                </c:pt>
                <c:pt idx="143">
                  <c:v>408142.23487353418</c:v>
                </c:pt>
                <c:pt idx="144">
                  <c:v>406210.64595766261</c:v>
                </c:pt>
                <c:pt idx="145">
                  <c:v>404273.42324078642</c:v>
                </c:pt>
                <c:pt idx="146">
                  <c:v>402330.55029098602</c:v>
                </c:pt>
                <c:pt idx="147">
                  <c:v>400382.01062841539</c:v>
                </c:pt>
                <c:pt idx="148">
                  <c:v>398427.78772516223</c:v>
                </c:pt>
                <c:pt idx="149">
                  <c:v>396467.86500510789</c:v>
                </c:pt>
                <c:pt idx="150">
                  <c:v>394502.22584378673</c:v>
                </c:pt>
                <c:pt idx="151">
                  <c:v>392530.85356824507</c:v>
                </c:pt>
                <c:pt idx="152">
                  <c:v>390553.73145689978</c:v>
                </c:pt>
                <c:pt idx="153">
                  <c:v>388570.84273939638</c:v>
                </c:pt>
                <c:pt idx="154">
                  <c:v>386582.17059646692</c:v>
                </c:pt>
                <c:pt idx="155">
                  <c:v>384587.69815978722</c:v>
                </c:pt>
                <c:pt idx="156">
                  <c:v>382587.40851183393</c:v>
                </c:pt>
                <c:pt idx="157">
                  <c:v>380581.28468574071</c:v>
                </c:pt>
                <c:pt idx="158">
                  <c:v>378569.30966515478</c:v>
                </c:pt>
                <c:pt idx="159">
                  <c:v>376551.46638409211</c:v>
                </c:pt>
                <c:pt idx="160">
                  <c:v>374527.73772679298</c:v>
                </c:pt>
                <c:pt idx="161">
                  <c:v>372498.10652757675</c:v>
                </c:pt>
                <c:pt idx="162">
                  <c:v>370462.55557069613</c:v>
                </c:pt>
                <c:pt idx="163">
                  <c:v>368421.06759019132</c:v>
                </c:pt>
                <c:pt idx="164">
                  <c:v>366373.62526974332</c:v>
                </c:pt>
                <c:pt idx="165">
                  <c:v>364320.21124252735</c:v>
                </c:pt>
                <c:pt idx="166">
                  <c:v>362260.80809106538</c:v>
                </c:pt>
                <c:pt idx="167">
                  <c:v>360195.3983470783</c:v>
                </c:pt>
                <c:pt idx="168">
                  <c:v>358123.96449133789</c:v>
                </c:pt>
                <c:pt idx="169">
                  <c:v>356046.48895351827</c:v>
                </c:pt>
                <c:pt idx="170">
                  <c:v>353962.95411204669</c:v>
                </c:pt>
                <c:pt idx="171">
                  <c:v>351873.34229395411</c:v>
                </c:pt>
                <c:pt idx="172">
                  <c:v>349777.63577472541</c:v>
                </c:pt>
                <c:pt idx="173">
                  <c:v>347675.81677814899</c:v>
                </c:pt>
                <c:pt idx="174">
                  <c:v>345567.86747616588</c:v>
                </c:pt>
                <c:pt idx="175">
                  <c:v>343453.76998871868</c:v>
                </c:pt>
                <c:pt idx="176">
                  <c:v>341333.50638359971</c:v>
                </c:pt>
                <c:pt idx="177">
                  <c:v>339207.05867629917</c:v>
                </c:pt>
                <c:pt idx="178">
                  <c:v>337074.40882985236</c:v>
                </c:pt>
                <c:pt idx="179">
                  <c:v>334935.53875468671</c:v>
                </c:pt>
                <c:pt idx="180">
                  <c:v>332790.43030846852</c:v>
                </c:pt>
                <c:pt idx="181">
                  <c:v>330639.06529594888</c:v>
                </c:pt>
                <c:pt idx="182">
                  <c:v>328481.42546880938</c:v>
                </c:pt>
                <c:pt idx="183">
                  <c:v>326317.49252550735</c:v>
                </c:pt>
                <c:pt idx="184">
                  <c:v>324147.24811112072</c:v>
                </c:pt>
                <c:pt idx="185">
                  <c:v>321970.67381719209</c:v>
                </c:pt>
                <c:pt idx="186">
                  <c:v>319787.75118157285</c:v>
                </c:pt>
                <c:pt idx="187">
                  <c:v>317598.46168826643</c:v>
                </c:pt>
                <c:pt idx="188">
                  <c:v>315402.78676727117</c:v>
                </c:pt>
                <c:pt idx="189">
                  <c:v>313200.70779442304</c:v>
                </c:pt>
                <c:pt idx="190">
                  <c:v>310992.20609123743</c:v>
                </c:pt>
                <c:pt idx="191">
                  <c:v>308777.26292475086</c:v>
                </c:pt>
                <c:pt idx="192">
                  <c:v>306555.85950736201</c:v>
                </c:pt>
                <c:pt idx="193">
                  <c:v>304327.97699667246</c:v>
                </c:pt>
                <c:pt idx="194">
                  <c:v>302093.59649532672</c:v>
                </c:pt>
                <c:pt idx="195">
                  <c:v>299852.69905085204</c:v>
                </c:pt>
                <c:pt idx="196">
                  <c:v>297605.26565549767</c:v>
                </c:pt>
                <c:pt idx="197">
                  <c:v>295351.27724607353</c:v>
                </c:pt>
                <c:pt idx="198">
                  <c:v>293090.71470378852</c:v>
                </c:pt>
                <c:pt idx="199">
                  <c:v>290823.55885408854</c:v>
                </c:pt>
                <c:pt idx="200">
                  <c:v>288549.79046649358</c:v>
                </c:pt>
                <c:pt idx="201">
                  <c:v>286269.39025443484</c:v>
                </c:pt>
                <c:pt idx="202">
                  <c:v>283982.33887509088</c:v>
                </c:pt>
                <c:pt idx="203">
                  <c:v>281688.61692922388</c:v>
                </c:pt>
                <c:pt idx="204">
                  <c:v>279388.20496101474</c:v>
                </c:pt>
                <c:pt idx="205">
                  <c:v>277081.08345789835</c:v>
                </c:pt>
                <c:pt idx="206">
                  <c:v>274767.23285039788</c:v>
                </c:pt>
                <c:pt idx="207">
                  <c:v>272446.63351195882</c:v>
                </c:pt>
                <c:pt idx="208">
                  <c:v>270119.26575878268</c:v>
                </c:pt>
                <c:pt idx="209">
                  <c:v>267785.10984965978</c:v>
                </c:pt>
                <c:pt idx="210">
                  <c:v>265444.14598580194</c:v>
                </c:pt>
                <c:pt idx="211">
                  <c:v>263096.35431067448</c:v>
                </c:pt>
                <c:pt idx="212">
                  <c:v>260741.71490982792</c:v>
                </c:pt>
                <c:pt idx="213">
                  <c:v>258380.20781072887</c:v>
                </c:pt>
                <c:pt idx="214">
                  <c:v>256011.81298259078</c:v>
                </c:pt>
                <c:pt idx="215">
                  <c:v>253636.51033620397</c:v>
                </c:pt>
                <c:pt idx="216">
                  <c:v>251254.27972376518</c:v>
                </c:pt>
                <c:pt idx="217">
                  <c:v>248865.1009387068</c:v>
                </c:pt>
                <c:pt idx="218">
                  <c:v>246468.95371552533</c:v>
                </c:pt>
                <c:pt idx="219">
                  <c:v>244065.81772960958</c:v>
                </c:pt>
                <c:pt idx="220">
                  <c:v>241655.67259706825</c:v>
                </c:pt>
                <c:pt idx="221">
                  <c:v>239238.49787455698</c:v>
                </c:pt>
                <c:pt idx="222">
                  <c:v>236814.27305910506</c:v>
                </c:pt>
                <c:pt idx="223">
                  <c:v>234382.97758794142</c:v>
                </c:pt>
                <c:pt idx="224">
                  <c:v>231944.5908383202</c:v>
                </c:pt>
                <c:pt idx="225">
                  <c:v>229499.09212734594</c:v>
                </c:pt>
                <c:pt idx="226">
                  <c:v>227046.46071179799</c:v>
                </c:pt>
                <c:pt idx="227">
                  <c:v>224586.67578795471</c:v>
                </c:pt>
                <c:pt idx="228">
                  <c:v>222119.71649141688</c:v>
                </c:pt>
                <c:pt idx="229">
                  <c:v>219645.56189693083</c:v>
                </c:pt>
                <c:pt idx="230">
                  <c:v>217164.19101821084</c:v>
                </c:pt>
                <c:pt idx="231">
                  <c:v>214675.58280776127</c:v>
                </c:pt>
                <c:pt idx="232">
                  <c:v>212179.71615669786</c:v>
                </c:pt>
                <c:pt idx="233">
                  <c:v>209676.56989456885</c:v>
                </c:pt>
                <c:pt idx="234">
                  <c:v>207166.12278917531</c:v>
                </c:pt>
                <c:pt idx="235">
                  <c:v>204648.35354639104</c:v>
                </c:pt>
                <c:pt idx="236">
                  <c:v>202123.24080998197</c:v>
                </c:pt>
                <c:pt idx="237">
                  <c:v>199590.76316142504</c:v>
                </c:pt>
                <c:pt idx="238">
                  <c:v>197050.8991197265</c:v>
                </c:pt>
                <c:pt idx="239">
                  <c:v>194503.62714123967</c:v>
                </c:pt>
                <c:pt idx="240">
                  <c:v>191948.92561948227</c:v>
                </c:pt>
                <c:pt idx="241">
                  <c:v>189386.77288495307</c:v>
                </c:pt>
                <c:pt idx="242">
                  <c:v>186817.14720494815</c:v>
                </c:pt>
                <c:pt idx="243">
                  <c:v>184240.02678337655</c:v>
                </c:pt>
                <c:pt idx="244">
                  <c:v>181655.38976057537</c:v>
                </c:pt>
                <c:pt idx="245">
                  <c:v>179063.21421312436</c:v>
                </c:pt>
                <c:pt idx="246">
                  <c:v>176463.47815365993</c:v>
                </c:pt>
                <c:pt idx="247">
                  <c:v>173856.15953068875</c:v>
                </c:pt>
                <c:pt idx="248">
                  <c:v>171241.23622840055</c:v>
                </c:pt>
                <c:pt idx="249">
                  <c:v>168618.68606648067</c:v>
                </c:pt>
                <c:pt idx="250">
                  <c:v>165988.48679992187</c:v>
                </c:pt>
                <c:pt idx="251">
                  <c:v>163350.61611883561</c:v>
                </c:pt>
                <c:pt idx="252">
                  <c:v>160705.05164826283</c:v>
                </c:pt>
                <c:pt idx="253">
                  <c:v>158051.77094798422</c:v>
                </c:pt>
                <c:pt idx="254">
                  <c:v>155390.75151232979</c:v>
                </c:pt>
                <c:pt idx="255">
                  <c:v>152721.97076998805</c:v>
                </c:pt>
                <c:pt idx="256">
                  <c:v>150045.40608381448</c:v>
                </c:pt>
                <c:pt idx="257">
                  <c:v>147361.03475063958</c:v>
                </c:pt>
                <c:pt idx="258">
                  <c:v>144668.83400107623</c:v>
                </c:pt>
                <c:pt idx="259">
                  <c:v>141968.78099932667</c:v>
                </c:pt>
                <c:pt idx="260">
                  <c:v>139260.85284298868</c:v>
                </c:pt>
                <c:pt idx="261">
                  <c:v>136545.02656286137</c:v>
                </c:pt>
                <c:pt idx="262">
                  <c:v>133821.27912275033</c:v>
                </c:pt>
                <c:pt idx="263">
                  <c:v>131089.58741927231</c:v>
                </c:pt>
                <c:pt idx="264">
                  <c:v>128349.92828165916</c:v>
                </c:pt>
                <c:pt idx="265">
                  <c:v>125602.27847156129</c:v>
                </c:pt>
                <c:pt idx="266">
                  <c:v>122846.61468285065</c:v>
                </c:pt>
                <c:pt idx="267">
                  <c:v>120082.91354142292</c:v>
                </c:pt>
                <c:pt idx="268">
                  <c:v>117311.15160499937</c:v>
                </c:pt>
                <c:pt idx="269">
                  <c:v>114531.30536292792</c:v>
                </c:pt>
                <c:pt idx="270">
                  <c:v>111743.35123598375</c:v>
                </c:pt>
                <c:pt idx="271">
                  <c:v>108947.26557616933</c:v>
                </c:pt>
                <c:pt idx="272">
                  <c:v>106143.0246665138</c:v>
                </c:pt>
                <c:pt idx="273">
                  <c:v>103330.60472087176</c:v>
                </c:pt>
                <c:pt idx="274">
                  <c:v>100509.9818837216</c:v>
                </c:pt>
                <c:pt idx="275">
                  <c:v>97681.132229963085</c:v>
                </c:pt>
                <c:pt idx="276">
                  <c:v>94844.03176471444</c:v>
                </c:pt>
                <c:pt idx="277">
                  <c:v>91998.656423108827</c:v>
                </c:pt>
                <c:pt idx="278">
                  <c:v>89144.982070090191</c:v>
                </c:pt>
                <c:pt idx="279">
                  <c:v>86282.984500208579</c:v>
                </c:pt>
                <c:pt idx="280">
                  <c:v>83412.639437414822</c:v>
                </c:pt>
                <c:pt idx="281">
                  <c:v>80533.922534854573</c:v>
                </c:pt>
                <c:pt idx="282">
                  <c:v>77646.809374661869</c:v>
                </c:pt>
                <c:pt idx="283">
                  <c:v>74751.275467751926</c:v>
                </c:pt>
                <c:pt idx="284">
                  <c:v>71847.296253613502</c:v>
                </c:pt>
                <c:pt idx="285">
                  <c:v>68934.847100100509</c:v>
                </c:pt>
                <c:pt idx="286">
                  <c:v>66013.903303223095</c:v>
                </c:pt>
                <c:pt idx="287">
                  <c:v>63084.440086938128</c:v>
                </c:pt>
                <c:pt idx="288">
                  <c:v>60146.432602938992</c:v>
                </c:pt>
                <c:pt idx="289">
                  <c:v>57199.855930444864</c:v>
                </c:pt>
                <c:pt idx="290">
                  <c:v>54244.685075989291</c:v>
                </c:pt>
                <c:pt idx="291">
                  <c:v>51280.894973208226</c:v>
                </c:pt>
                <c:pt idx="292">
                  <c:v>48308.460482627379</c:v>
                </c:pt>
                <c:pt idx="293">
                  <c:v>45327.356391449008</c:v>
                </c:pt>
                <c:pt idx="294">
                  <c:v>42337.557413338029</c:v>
                </c:pt>
                <c:pt idx="295">
                  <c:v>39339.03818820756</c:v>
                </c:pt>
                <c:pt idx="296">
                  <c:v>36331.7732820038</c:v>
                </c:pt>
                <c:pt idx="297">
                  <c:v>33315.737186490274</c:v>
                </c:pt>
                <c:pt idx="298">
                  <c:v>30290.904319031502</c:v>
                </c:pt>
                <c:pt idx="299">
                  <c:v>27257.249022375974</c:v>
                </c:pt>
                <c:pt idx="300">
                  <c:v>24214.745564438534</c:v>
                </c:pt>
                <c:pt idx="301">
                  <c:v>21163.368138082111</c:v>
                </c:pt>
                <c:pt idx="302">
                  <c:v>18103.090860898814</c:v>
                </c:pt>
                <c:pt idx="303">
                  <c:v>15033.8877749904</c:v>
                </c:pt>
                <c:pt idx="304">
                  <c:v>11955.732846748087</c:v>
                </c:pt>
                <c:pt idx="305">
                  <c:v>8868.599966631733</c:v>
                </c:pt>
                <c:pt idx="306">
                  <c:v>5772.4629489483741</c:v>
                </c:pt>
                <c:pt idx="307">
                  <c:v>2667.295531630105</c:v>
                </c:pt>
                <c:pt idx="308">
                  <c:v>-446.92862398867601</c:v>
                </c:pt>
                <c:pt idx="309">
                  <c:v>-3570.2359333946783</c:v>
                </c:pt>
                <c:pt idx="310">
                  <c:v>-6702.6528891197813</c:v>
                </c:pt>
                <c:pt idx="311">
                  <c:v>-9844.2060609657492</c:v>
                </c:pt>
                <c:pt idx="312">
                  <c:v>-12994.922096229602</c:v>
                </c:pt>
                <c:pt idx="313">
                  <c:v>-16154.827719929641</c:v>
                </c:pt>
                <c:pt idx="314">
                  <c:v>-19323.949735032136</c:v>
                </c:pt>
                <c:pt idx="315">
                  <c:v>-22502.315022678682</c:v>
                </c:pt>
                <c:pt idx="316">
                  <c:v>-25689.950542414197</c:v>
                </c:pt>
                <c:pt idx="317">
                  <c:v>-28886.883332415608</c:v>
                </c:pt>
                <c:pt idx="318">
                  <c:v>-32093.14050972119</c:v>
                </c:pt>
                <c:pt idx="319">
                  <c:v>-35308.749270460576</c:v>
                </c:pt>
                <c:pt idx="320">
                  <c:v>-38533.736890085456</c:v>
                </c:pt>
                <c:pt idx="321">
                  <c:v>-41768.130723600909</c:v>
                </c:pt>
                <c:pt idx="322">
                  <c:v>-45011.958205797448</c:v>
                </c:pt>
                <c:pt idx="323">
                  <c:v>-48265.246851483724</c:v>
                </c:pt>
                <c:pt idx="324">
                  <c:v>-51528.024255719924</c:v>
                </c:pt>
                <c:pt idx="325">
                  <c:v>-54800.318094051807</c:v>
                </c:pt>
                <c:pt idx="326">
                  <c:v>-58082.156122745495</c:v>
                </c:pt>
                <c:pt idx="327">
                  <c:v>-61373.56617902287</c:v>
                </c:pt>
                <c:pt idx="328">
                  <c:v>-64674.576181297722</c:v>
                </c:pt>
                <c:pt idx="329">
                  <c:v>-67985.214129412547</c:v>
                </c:pt>
                <c:pt idx="330">
                  <c:v>-71305.508104876033</c:v>
                </c:pt>
                <c:pt idx="331">
                  <c:v>-74635.486271101283</c:v>
                </c:pt>
                <c:pt idx="332">
                  <c:v>-77975.176873644697</c:v>
                </c:pt>
                <c:pt idx="333">
                  <c:v>-81324.608240445523</c:v>
                </c:pt>
                <c:pt idx="334">
                  <c:v>-84683.808782066189</c:v>
                </c:pt>
                <c:pt idx="335">
                  <c:v>-88052.806991933248</c:v>
                </c:pt>
                <c:pt idx="336">
                  <c:v>-91431.631446579093</c:v>
                </c:pt>
                <c:pt idx="337">
                  <c:v>-94820.310805884321</c:v>
                </c:pt>
                <c:pt idx="338">
                  <c:v>-98218.873813320854</c:v>
                </c:pt>
                <c:pt idx="339">
                  <c:v>-101627.34929619574</c:v>
                </c:pt>
                <c:pt idx="340">
                  <c:v>-105045.76616589568</c:v>
                </c:pt>
                <c:pt idx="341">
                  <c:v>-108474.15341813225</c:v>
                </c:pt>
                <c:pt idx="342">
                  <c:v>-111912.54013318784</c:v>
                </c:pt>
                <c:pt idx="343">
                  <c:v>-115360.95547616234</c:v>
                </c:pt>
                <c:pt idx="344">
                  <c:v>-118819.42869722052</c:v>
                </c:pt>
                <c:pt idx="345">
                  <c:v>-122287.98913184011</c:v>
                </c:pt>
                <c:pt idx="346">
                  <c:v>-125766.66620106068</c:v>
                </c:pt>
                <c:pt idx="347">
                  <c:v>-129255.48941173314</c:v>
                </c:pt>
                <c:pt idx="348">
                  <c:v>-132754.48835677007</c:v>
                </c:pt>
                <c:pt idx="349">
                  <c:v>-136263.6927153967</c:v>
                </c:pt>
                <c:pt idx="350">
                  <c:v>-139783.13225340264</c:v>
                </c:pt>
                <c:pt idx="351">
                  <c:v>-143312.83682339443</c:v>
                </c:pt>
                <c:pt idx="352">
                  <c:v>-146852.83636504872</c:v>
                </c:pt>
                <c:pt idx="353">
                  <c:v>-150403.16090536615</c:v>
                </c:pt>
                <c:pt idx="354">
                  <c:v>-153963.84055892617</c:v>
                </c:pt>
                <c:pt idx="355">
                  <c:v>-157534.90552814241</c:v>
                </c:pt>
                <c:pt idx="356">
                  <c:v>-161116.38610351886</c:v>
                </c:pt>
                <c:pt idx="357">
                  <c:v>-164708.31266390684</c:v>
                </c:pt>
                <c:pt idx="358">
                  <c:v>-168310.7156767626</c:v>
                </c:pt>
                <c:pt idx="359">
                  <c:v>-171923.62569840587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8FD-B45D-5C39DED03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40160"/>
        <c:axId val="67341696"/>
      </c:lineChart>
      <c:catAx>
        <c:axId val="673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41696"/>
        <c:crossesAt val="0"/>
        <c:auto val="1"/>
        <c:lblAlgn val="ctr"/>
        <c:lblOffset val="50"/>
        <c:tickLblSkip val="30"/>
        <c:tickMarkSkip val="1"/>
        <c:noMultiLvlLbl val="0"/>
      </c:catAx>
      <c:valAx>
        <c:axId val="673416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\$#,###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40160"/>
        <c:crossesAt val="1"/>
        <c:crossBetween val="midCat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973294134577828"/>
          <c:y val="0.12325240594925634"/>
          <c:w val="0.83982319442445674"/>
          <c:h val="0.6962983377077866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Inputs!$G$9</c:f>
              <c:strCache>
                <c:ptCount val="1"/>
                <c:pt idx="0">
                  <c:v>Total Interest Over Term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"/>
              <c:pt idx="0">
                <c:v>Loan 1</c:v>
              </c:pt>
              <c:pt idx="1">
                <c:v> Loan 2</c:v>
              </c:pt>
            </c:strLit>
          </c:cat>
          <c:val>
            <c:numRef>
              <c:f>(Inputs!$H$9,Inputs!$Q$9)</c:f>
              <c:numCache>
                <c:formatCode>_("$"* #,##0.00_);_("$"* \(#,##0.00\);_("$"* "-"??_);_(@_)</c:formatCode>
                <c:ptCount val="2"/>
                <c:pt idx="0">
                  <c:v>459999.29699394363</c:v>
                </c:pt>
                <c:pt idx="1">
                  <c:v>329252.23556009709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0-4AB1-9221-80266DBB7B20}"/>
            </c:ext>
          </c:extLst>
        </c:ser>
        <c:ser>
          <c:idx val="3"/>
          <c:order val="1"/>
          <c:tx>
            <c:strRef>
              <c:f>Inputs!$G$10</c:f>
              <c:strCache>
                <c:ptCount val="1"/>
                <c:pt idx="0">
                  <c:v>Interest Saved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Lit>
              <c:ptCount val="2"/>
              <c:pt idx="0">
                <c:v>Loan 1</c:v>
              </c:pt>
              <c:pt idx="1">
                <c:v> Loan 2</c:v>
              </c:pt>
            </c:strLit>
          </c:cat>
          <c:val>
            <c:numRef>
              <c:f>(Inputs!$H$10,Inputs!$Q$10)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59278.622435056546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0-4AB1-9221-80266DBB7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71936"/>
        <c:axId val="78473472"/>
        <c:axId val="0"/>
      </c:bar3DChart>
      <c:catAx>
        <c:axId val="784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3472"/>
        <c:crosses val="autoZero"/>
        <c:auto val="1"/>
        <c:lblAlgn val="ctr"/>
        <c:lblOffset val="100"/>
        <c:noMultiLvlLbl val="0"/>
      </c:catAx>
      <c:valAx>
        <c:axId val="7847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\$#,\ \K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sx="101000" sy="101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 baseline="0">
                <a:effectLst>
                  <a:outerShdw blurRad="50800" dist="38100" dir="5400000" sx="101000" sy="101000" algn="t" rotWithShape="0">
                    <a:prstClr val="black">
                      <a:alpha val="40000"/>
                    </a:prstClr>
                  </a:outerShdw>
                </a:effectLst>
              </a:rPr>
              <a:t>Loan Payoff In Years</a:t>
            </a:r>
          </a:p>
        </c:rich>
      </c:tx>
      <c:layout>
        <c:manualLayout>
          <c:xMode val="edge"/>
          <c:yMode val="edge"/>
          <c:x val="0.23067170175156676"/>
          <c:y val="9.070294784580500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sx="101000" sy="101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149606299212605"/>
          <c:y val="0.14902504974381756"/>
          <c:w val="0.76833032589676276"/>
          <c:h val="0.55636370908187127"/>
        </c:manualLayout>
      </c:layout>
      <c:bar3DChart>
        <c:barDir val="bar"/>
        <c:grouping val="clustered"/>
        <c:varyColors val="0"/>
        <c:ser>
          <c:idx val="0"/>
          <c:order val="0"/>
          <c:tx>
            <c:v>Loan 1</c:v>
          </c:tx>
          <c:spPr>
            <a:gradFill rotWithShape="1">
              <a:gsLst>
                <a:gs pos="0">
                  <a:schemeClr val="accent3">
                    <a:shade val="76000"/>
                    <a:shade val="51000"/>
                    <a:satMod val="130000"/>
                  </a:schemeClr>
                </a:gs>
                <a:gs pos="80000">
                  <a:schemeClr val="accent3">
                    <a:shade val="76000"/>
                    <a:shade val="93000"/>
                    <a:satMod val="130000"/>
                  </a:schemeClr>
                </a:gs>
                <a:gs pos="100000">
                  <a:schemeClr val="accent3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Calc!$A$34</c:f>
              <c:numCache>
                <c:formatCode>_("$"* #,##0.00_);_("$"* \(#,##0.00\);_("$"* "-"??_);_(@_)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E-41A5-8A12-81FFFC05D7E8}"/>
            </c:ext>
          </c:extLst>
        </c:ser>
        <c:ser>
          <c:idx val="1"/>
          <c:order val="1"/>
          <c:tx>
            <c:v>Loan 2</c:v>
          </c:tx>
          <c:spPr>
            <a:solidFill>
              <a:srgbClr val="7030A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Calc!$A$35</c:f>
              <c:numCache>
                <c:formatCode>_("$"* #,##0.00_);_("$"* \(#,##0.00\);_("$"* "-"??_);_(@_)</c:formatCode>
                <c:ptCount val="1"/>
                <c:pt idx="0">
                  <c:v>25.75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E-41A5-8A12-81FFFC05D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82432"/>
        <c:axId val="78488320"/>
        <c:axId val="0"/>
      </c:bar3DChart>
      <c:catAx>
        <c:axId val="78482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8488320"/>
        <c:crossesAt val="0"/>
        <c:auto val="1"/>
        <c:lblAlgn val="ctr"/>
        <c:lblOffset val="100"/>
        <c:noMultiLvlLbl val="0"/>
      </c:catAx>
      <c:valAx>
        <c:axId val="78488320"/>
        <c:scaling>
          <c:orientation val="minMax"/>
          <c:min val="1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8243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0408163265306124E-2"/>
          <c:y val="0.20421661578017036"/>
          <c:w val="0.13623011409288124"/>
          <c:h val="0.3061245915689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15</xdr:row>
      <xdr:rowOff>142875</xdr:rowOff>
    </xdr:from>
    <xdr:to>
      <xdr:col>4</xdr:col>
      <xdr:colOff>215265</xdr:colOff>
      <xdr:row>20</xdr:row>
      <xdr:rowOff>112395</xdr:rowOff>
    </xdr:to>
    <xdr:sp macro="" textlink="Calc!$A$3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2609850"/>
          <a:ext cx="2377440" cy="731520"/>
        </a:xfrm>
        <a:prstGeom prst="roundRect">
          <a:avLst/>
        </a:prstGeom>
        <a:gradFill>
          <a:gsLst>
            <a:gs pos="0">
              <a:schemeClr val="accent1">
                <a:shade val="51000"/>
                <a:satMod val="130000"/>
              </a:schemeClr>
            </a:gs>
            <a:gs pos="80000">
              <a:schemeClr val="accent1">
                <a:shade val="93000"/>
                <a:satMod val="130000"/>
              </a:schemeClr>
            </a:gs>
            <a:gs pos="100000">
              <a:schemeClr val="accent1">
                <a:shade val="94000"/>
                <a:satMod val="135000"/>
              </a:schemeClr>
            </a:gs>
          </a:gsLst>
          <a:lin ang="162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297F7688-CD75-41C5-B2DA-81E1057F0A9B}" type="TxLink"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Interest Savings $130,747</a:t>
          </a:fld>
          <a:endParaRPr lang="en-US" sz="1800" b="0"/>
        </a:p>
      </xdr:txBody>
    </xdr:sp>
    <xdr:clientData/>
  </xdr:twoCellAnchor>
  <xdr:twoCellAnchor>
    <xdr:from>
      <xdr:col>7</xdr:col>
      <xdr:colOff>95250</xdr:colOff>
      <xdr:row>21</xdr:row>
      <xdr:rowOff>28574</xdr:rowOff>
    </xdr:from>
    <xdr:to>
      <xdr:col>18</xdr:col>
      <xdr:colOff>0</xdr:colOff>
      <xdr:row>46</xdr:row>
      <xdr:rowOff>133349</xdr:rowOff>
    </xdr:to>
    <xdr:graphicFrame macro="">
      <xdr:nvGraphicFramePr>
        <xdr:cNvPr id="8398" name="Chart 7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12</xdr:row>
      <xdr:rowOff>142874</xdr:rowOff>
    </xdr:from>
    <xdr:to>
      <xdr:col>9</xdr:col>
      <xdr:colOff>0</xdr:colOff>
      <xdr:row>15</xdr:row>
      <xdr:rowOff>28575</xdr:rowOff>
    </xdr:to>
    <xdr:sp macro="" textlink="Calc!$A$4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3350" y="2152649"/>
          <a:ext cx="4800600" cy="342901"/>
        </a:xfrm>
        <a:prstGeom prst="roundRect">
          <a:avLst/>
        </a:prstGeom>
        <a:solidFill>
          <a:srgbClr val="92D05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50517E-4725-4A8D-8906-3C5BE240E9D3}" type="TxLink">
            <a:rPr lang="en-US" sz="18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Loan 1 Total Payment $3,122 Per Month</a:t>
          </a:fld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28575</xdr:colOff>
      <xdr:row>12</xdr:row>
      <xdr:rowOff>152399</xdr:rowOff>
    </xdr:from>
    <xdr:to>
      <xdr:col>17</xdr:col>
      <xdr:colOff>171450</xdr:colOff>
      <xdr:row>15</xdr:row>
      <xdr:rowOff>38100</xdr:rowOff>
    </xdr:to>
    <xdr:sp macro="" textlink="Calc!$A$5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38725" y="2895599"/>
          <a:ext cx="4800600" cy="342901"/>
        </a:xfrm>
        <a:prstGeom prst="roundRect">
          <a:avLst/>
        </a:prstGeom>
        <a:solidFill>
          <a:srgbClr val="7030A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80640AC-ABB0-414E-A961-D4AF706AA71D}" type="TxLink"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Loan 2 Total Payment $3,122 Per Month</a:t>
          </a:fld>
          <a:endParaRPr lang="en-US" sz="1800"/>
        </a:p>
      </xdr:txBody>
    </xdr:sp>
    <xdr:clientData/>
  </xdr:twoCellAnchor>
  <xdr:twoCellAnchor>
    <xdr:from>
      <xdr:col>0</xdr:col>
      <xdr:colOff>123825</xdr:colOff>
      <xdr:row>21</xdr:row>
      <xdr:rowOff>38100</xdr:rowOff>
    </xdr:from>
    <xdr:to>
      <xdr:col>6</xdr:col>
      <xdr:colOff>495300</xdr:colOff>
      <xdr:row>36</xdr:row>
      <xdr:rowOff>38100</xdr:rowOff>
    </xdr:to>
    <xdr:graphicFrame macro="">
      <xdr:nvGraphicFramePr>
        <xdr:cNvPr id="8402" name="Chart 1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36</xdr:row>
      <xdr:rowOff>123825</xdr:rowOff>
    </xdr:from>
    <xdr:to>
      <xdr:col>6</xdr:col>
      <xdr:colOff>504825</xdr:colOff>
      <xdr:row>46</xdr:row>
      <xdr:rowOff>133350</xdr:rowOff>
    </xdr:to>
    <xdr:graphicFrame macro="">
      <xdr:nvGraphicFramePr>
        <xdr:cNvPr id="8403" name="Chart 16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333375</xdr:colOff>
      <xdr:row>16</xdr:row>
      <xdr:rowOff>0</xdr:rowOff>
    </xdr:from>
    <xdr:to>
      <xdr:col>17</xdr:col>
      <xdr:colOff>177165</xdr:colOff>
      <xdr:row>20</xdr:row>
      <xdr:rowOff>121920</xdr:rowOff>
    </xdr:to>
    <xdr:sp macro="" textlink="Calc!A7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467600" y="2619375"/>
          <a:ext cx="2377440" cy="73152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fld id="{BC802878-FA74-400E-8912-0B9413FA825E}" type="TxLink">
            <a:rPr lang="en-US" sz="18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pPr marL="0" indent="0" algn="ctr"/>
            <a:t>Years Saved By Early Payoff   -     4.3</a:t>
          </a:fld>
          <a:endParaRPr lang="en-US" sz="18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295275</xdr:colOff>
      <xdr:row>15</xdr:row>
      <xdr:rowOff>142875</xdr:rowOff>
    </xdr:from>
    <xdr:to>
      <xdr:col>9</xdr:col>
      <xdr:colOff>15240</xdr:colOff>
      <xdr:row>20</xdr:row>
      <xdr:rowOff>112395</xdr:rowOff>
    </xdr:to>
    <xdr:sp macro="" textlink="Calc!$A$8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571750" y="2609850"/>
          <a:ext cx="2377440" cy="73152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4A8988A-82C7-4088-A8BD-57C259438239}" type="TxLink">
            <a:rPr lang="en-US" sz="1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Payment Savings Over Term $159,220</a:t>
          </a:fld>
          <a:endParaRPr lang="en-US" sz="1800" b="0"/>
        </a:p>
      </xdr:txBody>
    </xdr:sp>
    <xdr:clientData/>
  </xdr:twoCellAnchor>
  <xdr:twoCellAnchor>
    <xdr:from>
      <xdr:col>10</xdr:col>
      <xdr:colOff>28575</xdr:colOff>
      <xdr:row>16</xdr:row>
      <xdr:rowOff>0</xdr:rowOff>
    </xdr:from>
    <xdr:to>
      <xdr:col>13</xdr:col>
      <xdr:colOff>266700</xdr:colOff>
      <xdr:row>20</xdr:row>
      <xdr:rowOff>121920</xdr:rowOff>
    </xdr:to>
    <xdr:sp macro="" textlink="Calc!A6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038725" y="2619375"/>
          <a:ext cx="2362200" cy="73152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fld id="{2C526285-51D8-490C-957A-A390273FAD99}" type="TxLink">
            <a:rPr lang="en-US" sz="1800" b="0" i="0" u="none" strike="noStrike">
              <a:solidFill>
                <a:schemeClr val="lt1"/>
              </a:solidFill>
              <a:latin typeface="+mn-lt"/>
              <a:ea typeface="+mn-ea"/>
              <a:cs typeface="+mn-cs"/>
            </a:rPr>
            <a:pPr marL="0" indent="0" algn="ctr"/>
            <a:t>Total Extra Payments $83,606</a:t>
          </a:fld>
          <a:endParaRPr lang="en-US" sz="18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19050</xdr:rowOff>
        </xdr:from>
        <xdr:to>
          <xdr:col>4</xdr:col>
          <xdr:colOff>133350</xdr:colOff>
          <xdr:row>11</xdr:row>
          <xdr:rowOff>104775</xdr:rowOff>
        </xdr:to>
        <xdr:sp macro="" textlink="">
          <xdr:nvSpPr>
            <xdr:cNvPr id="8193" name="Group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Loan 1 Terms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</xdr:row>
          <xdr:rowOff>19050</xdr:rowOff>
        </xdr:from>
        <xdr:to>
          <xdr:col>9</xdr:col>
          <xdr:colOff>9525</xdr:colOff>
          <xdr:row>11</xdr:row>
          <xdr:rowOff>114300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Loan 1 Summary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</xdr:row>
          <xdr:rowOff>28575</xdr:rowOff>
        </xdr:from>
        <xdr:to>
          <xdr:col>13</xdr:col>
          <xdr:colOff>133350</xdr:colOff>
          <xdr:row>12</xdr:row>
          <xdr:rowOff>0</xdr:rowOff>
        </xdr:to>
        <xdr:sp macro="" textlink="">
          <xdr:nvSpPr>
            <xdr:cNvPr id="8195" name="Group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Loan 2 Terms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</xdr:row>
          <xdr:rowOff>28575</xdr:rowOff>
        </xdr:from>
        <xdr:to>
          <xdr:col>17</xdr:col>
          <xdr:colOff>104775</xdr:colOff>
          <xdr:row>12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Loan 2 Summary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2:AA24"/>
  <sheetViews>
    <sheetView showGridLines="0" tabSelected="1" showWhiteSpace="0" topLeftCell="B1" zoomScaleNormal="100" workbookViewId="0">
      <selection activeCell="T8" sqref="T8"/>
    </sheetView>
  </sheetViews>
  <sheetFormatPr defaultRowHeight="12" x14ac:dyDescent="0.2"/>
  <cols>
    <col min="1" max="1" width="2.6640625" customWidth="1"/>
    <col min="2" max="2" width="15" customWidth="1"/>
    <col min="3" max="3" width="5.83203125" customWidth="1"/>
    <col min="4" max="4" width="16.33203125" customWidth="1"/>
    <col min="8" max="8" width="16.33203125" customWidth="1"/>
    <col min="9" max="9" width="2.1640625" customWidth="1"/>
    <col min="10" max="10" width="1.33203125" customWidth="1"/>
    <col min="11" max="11" width="15" customWidth="1"/>
    <col min="12" max="12" width="5.83203125" customWidth="1"/>
    <col min="13" max="13" width="16.33203125" customWidth="1"/>
    <col min="17" max="17" width="16.33203125" customWidth="1"/>
    <col min="18" max="18" width="3.5" customWidth="1"/>
    <col min="23" max="23" width="11.5" bestFit="1" customWidth="1"/>
    <col min="25" max="25" width="12.5" bestFit="1" customWidth="1"/>
    <col min="27" max="27" width="12.5" bestFit="1" customWidth="1"/>
  </cols>
  <sheetData>
    <row r="2" spans="1:23" ht="26.2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3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9"/>
    </row>
    <row r="4" spans="1:23" x14ac:dyDescent="0.2">
      <c r="B4" s="55"/>
      <c r="D4" s="3"/>
      <c r="E4" s="3"/>
      <c r="F4" s="3"/>
      <c r="G4" s="3"/>
      <c r="H4" s="3"/>
      <c r="K4" s="1"/>
      <c r="M4" s="9"/>
      <c r="N4" s="9"/>
      <c r="O4" s="9"/>
      <c r="P4" s="9"/>
      <c r="Q4" s="9"/>
    </row>
    <row r="5" spans="1:23" x14ac:dyDescent="0.2">
      <c r="B5" s="2"/>
      <c r="C5" s="11" t="s">
        <v>0</v>
      </c>
      <c r="D5" s="12">
        <v>663920</v>
      </c>
      <c r="E5" s="6"/>
      <c r="F5" s="17"/>
      <c r="G5" s="11" t="s">
        <v>11</v>
      </c>
      <c r="H5" s="26">
        <f>EDATE($D$6,$D$9)</f>
        <v>53874</v>
      </c>
      <c r="K5" s="2"/>
      <c r="L5" s="11" t="s">
        <v>0</v>
      </c>
      <c r="M5" s="12">
        <v>635000</v>
      </c>
      <c r="N5" s="19"/>
      <c r="O5" s="17"/>
      <c r="P5" s="11" t="s">
        <v>11</v>
      </c>
      <c r="Q5" s="49">
        <f>EDATE(Loan_Start_2,M9)</f>
        <v>54879</v>
      </c>
    </row>
    <row r="6" spans="1:23" x14ac:dyDescent="0.2">
      <c r="B6" s="2"/>
      <c r="C6" s="11" t="s">
        <v>3</v>
      </c>
      <c r="D6" s="13">
        <v>42917</v>
      </c>
      <c r="E6" s="8"/>
      <c r="F6" s="17"/>
      <c r="G6" s="18" t="s">
        <v>8</v>
      </c>
      <c r="H6" s="27">
        <f>IF('Loan 1 Amortization '!Values_Entered,SUMIF('Loan 1 Amortization '!Beg_Bal,"&gt;0",'Loan 1 Amortization '!Total_Pay),"")</f>
        <v>1123919.2969939399</v>
      </c>
      <c r="K6" s="2"/>
      <c r="L6" s="11" t="s">
        <v>3</v>
      </c>
      <c r="M6" s="13">
        <v>43922</v>
      </c>
      <c r="N6" s="20"/>
      <c r="O6" s="17"/>
      <c r="P6" s="18" t="s">
        <v>8</v>
      </c>
      <c r="Q6" s="50">
        <f>IF(Values_Entered_2,SUMIF(Beg_Balance,"&gt;0",Total_Pay_2),"")</f>
        <v>964699.16418408963</v>
      </c>
    </row>
    <row r="7" spans="1:23" x14ac:dyDescent="0.2">
      <c r="B7" s="2"/>
      <c r="C7" s="11" t="s">
        <v>5</v>
      </c>
      <c r="D7" s="14">
        <v>3.875E-2</v>
      </c>
      <c r="E7" s="4"/>
      <c r="F7" s="17"/>
      <c r="G7" s="18" t="s">
        <v>29</v>
      </c>
      <c r="H7" s="27">
        <f>IF(Values_Entered,SUMIF('Loan 1 Amortization '!Beg_Bal,"&gt;0",'Loan 1 Amortization '!Extra_Pay),"")</f>
        <v>0</v>
      </c>
      <c r="K7" s="2"/>
      <c r="L7" s="11" t="s">
        <v>5</v>
      </c>
      <c r="M7" s="14">
        <v>3.5000000000000003E-2</v>
      </c>
      <c r="N7" s="21"/>
      <c r="O7" s="17"/>
      <c r="P7" s="18" t="s">
        <v>29</v>
      </c>
      <c r="Q7" s="50">
        <f>IF(Values_Entered_2,SUMIF([0]!Beg_Balance,"&gt;0",'Loan 2 Amortization '!Extra_Pay_2),"")</f>
        <v>83606.130000000398</v>
      </c>
    </row>
    <row r="8" spans="1:23" x14ac:dyDescent="0.2">
      <c r="B8" s="2"/>
      <c r="C8" s="11" t="s">
        <v>4</v>
      </c>
      <c r="D8" s="15">
        <v>42917</v>
      </c>
      <c r="E8" s="7"/>
      <c r="F8" s="17"/>
      <c r="G8" s="18" t="s">
        <v>38</v>
      </c>
      <c r="H8" s="27">
        <f>IF(Values_Entered,-PMT(Interest_Rate/12,Loan_Years*12,Loan_Amount),"")</f>
        <v>3121.9980472053999</v>
      </c>
      <c r="K8" s="2"/>
      <c r="L8" s="11" t="s">
        <v>4</v>
      </c>
      <c r="M8" s="15">
        <v>43922</v>
      </c>
      <c r="N8" s="22"/>
      <c r="O8" s="17"/>
      <c r="P8" s="18" t="s">
        <v>38</v>
      </c>
      <c r="Q8" s="50">
        <f>IF(Values_Entered_2,-PMT(Interest_Rate_2/12,Loan_Years_2*12,Loan_Amount_2),"")+Scheduled_Extra_Payments_2</f>
        <v>3122.0037675860353</v>
      </c>
    </row>
    <row r="9" spans="1:23" x14ac:dyDescent="0.2">
      <c r="B9" s="2"/>
      <c r="C9" s="11" t="s">
        <v>10</v>
      </c>
      <c r="D9" s="16">
        <v>360</v>
      </c>
      <c r="E9" s="7"/>
      <c r="F9" s="17"/>
      <c r="G9" s="18" t="s">
        <v>6</v>
      </c>
      <c r="H9" s="50">
        <f>IF(Values_Entered,SUMIF('Loan 1 Amortization '!Beg_Bal,"&gt;0",'Loan 1 Amortization '!Int),"")</f>
        <v>459999.29699394363</v>
      </c>
      <c r="K9" s="2"/>
      <c r="L9" s="11" t="s">
        <v>10</v>
      </c>
      <c r="M9" s="16">
        <v>360</v>
      </c>
      <c r="N9" s="22"/>
      <c r="O9" s="17"/>
      <c r="P9" s="18" t="s">
        <v>6</v>
      </c>
      <c r="Q9" s="50">
        <f>IF(Values_Entered_2,SUMIF(Beg_Balance,"&gt;0",Intr_2),"")</f>
        <v>329252.23556009709</v>
      </c>
    </row>
    <row r="10" spans="1:23" x14ac:dyDescent="0.2">
      <c r="B10" s="2"/>
      <c r="C10" s="11" t="s">
        <v>9</v>
      </c>
      <c r="D10" s="12"/>
      <c r="E10" s="7"/>
      <c r="F10" s="17"/>
      <c r="G10" s="18" t="s">
        <v>12</v>
      </c>
      <c r="H10" s="27" t="str">
        <f>IF(AND(Inputs!D10&gt;0,COUNT(Inputs!D5:D9)=5),-CUMIPMT(Inputs!D7/12,Inputs!D9,Inputs!D5,1,Inputs!D9,IF(Inputs!D11="Beginning",1,0))-H9,"N/A")</f>
        <v>N/A</v>
      </c>
      <c r="K10" s="2"/>
      <c r="L10" s="11" t="s">
        <v>9</v>
      </c>
      <c r="M10" s="12">
        <v>270.57</v>
      </c>
      <c r="N10" s="22"/>
      <c r="O10" s="17"/>
      <c r="P10" s="18" t="s">
        <v>12</v>
      </c>
      <c r="Q10" s="27">
        <f>IF(AND(Inputs!M10&gt;0,COUNT(Inputs!M5:M9)=5),-CUMIPMT(Inputs!M7/12,Inputs!M9,Inputs!M5,1,Inputs!M9,IF(Inputs!M11="Beginning",1,0))-Q9,"N/A")</f>
        <v>59278.622435056546</v>
      </c>
    </row>
    <row r="11" spans="1:23" x14ac:dyDescent="0.2">
      <c r="B11" s="2"/>
      <c r="C11" s="11" t="s">
        <v>7</v>
      </c>
      <c r="D11" s="11" t="s">
        <v>15</v>
      </c>
      <c r="E11" s="1"/>
      <c r="F11" s="17"/>
      <c r="G11" s="18" t="s">
        <v>13</v>
      </c>
      <c r="H11" s="28">
        <f>Calc!$G$4</f>
        <v>360</v>
      </c>
      <c r="K11" s="2"/>
      <c r="L11" s="11" t="s">
        <v>7</v>
      </c>
      <c r="M11" s="11" t="s">
        <v>15</v>
      </c>
      <c r="N11" s="2"/>
      <c r="O11" s="17"/>
      <c r="P11" s="18" t="s">
        <v>13</v>
      </c>
      <c r="Q11" s="51">
        <f>Calc!$G$13</f>
        <v>309</v>
      </c>
    </row>
    <row r="12" spans="1:23" x14ac:dyDescent="0.2">
      <c r="B12" s="1"/>
      <c r="D12" s="3"/>
      <c r="E12" s="3"/>
      <c r="F12" s="3"/>
      <c r="G12" s="5"/>
      <c r="K12" s="2"/>
      <c r="L12" s="11"/>
      <c r="M12" s="12"/>
      <c r="N12" s="17"/>
      <c r="O12" s="17"/>
      <c r="P12" s="11"/>
      <c r="Q12" s="23"/>
    </row>
    <row r="15" spans="1:23" x14ac:dyDescent="0.2">
      <c r="W15" s="24"/>
    </row>
    <row r="17" spans="23:27" x14ac:dyDescent="0.2">
      <c r="Y17" s="30"/>
      <c r="AA17" s="30"/>
    </row>
    <row r="19" spans="23:27" x14ac:dyDescent="0.2">
      <c r="Y19" s="30"/>
    </row>
    <row r="20" spans="23:27" x14ac:dyDescent="0.2">
      <c r="Y20" s="24"/>
    </row>
    <row r="24" spans="23:27" x14ac:dyDescent="0.2">
      <c r="W24" s="30"/>
    </row>
  </sheetData>
  <mergeCells count="1">
    <mergeCell ref="A2:R3"/>
  </mergeCells>
  <dataValidations count="1">
    <dataValidation type="list" allowBlank="1" showInputMessage="1" showErrorMessage="1" sqref="M11:N11 D11:E11">
      <formula1>"Select, Beginning, End"</formula1>
    </dataValidation>
  </dataValidations>
  <pageMargins left="0.7" right="0.7" top="0.75" bottom="0.75" header="0.3" footer="0.3"/>
  <pageSetup paperSize="129" scale="85" orientation="landscape" r:id="rId1"/>
  <headerFooter>
    <oddHeader>&amp;CLoan Comparison&amp;R&amp;D</oddHeader>
    <oddFooter>&amp;L&amp;Z&amp;F&amp;R&amp;P of &amp;N</oddFooter>
  </headerFooter>
  <ignoredErrors>
    <ignoredError sqref="H10 Q10 H1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Group Box 1">
              <controlPr defaultSize="0" autoFill="0" autoPict="0">
                <anchor moveWithCells="1">
                  <from>
                    <xdr:col>1</xdr:col>
                    <xdr:colOff>9525</xdr:colOff>
                    <xdr:row>3</xdr:row>
                    <xdr:rowOff>19050</xdr:rowOff>
                  </from>
                  <to>
                    <xdr:col>4</xdr:col>
                    <xdr:colOff>133350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Group Box 2">
              <controlPr defaultSize="0" autoFill="0" autoPict="0">
                <anchor moveWithCells="1">
                  <from>
                    <xdr:col>4</xdr:col>
                    <xdr:colOff>190500</xdr:colOff>
                    <xdr:row>3</xdr:row>
                    <xdr:rowOff>19050</xdr:rowOff>
                  </from>
                  <to>
                    <xdr:col>9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Group Box 3">
              <controlPr defaultSize="0" autoFill="0" autoPict="0">
                <anchor moveWithCells="1">
                  <from>
                    <xdr:col>10</xdr:col>
                    <xdr:colOff>9525</xdr:colOff>
                    <xdr:row>3</xdr:row>
                    <xdr:rowOff>28575</xdr:rowOff>
                  </from>
                  <to>
                    <xdr:col>13</xdr:col>
                    <xdr:colOff>133350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Group Box 5">
              <controlPr defaultSize="0" autoFill="0" autoPict="0">
                <anchor moveWithCells="1">
                  <from>
                    <xdr:col>13</xdr:col>
                    <xdr:colOff>190500</xdr:colOff>
                    <xdr:row>3</xdr:row>
                    <xdr:rowOff>28575</xdr:rowOff>
                  </from>
                  <to>
                    <xdr:col>17</xdr:col>
                    <xdr:colOff>104775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O387"/>
  <sheetViews>
    <sheetView showGridLines="0" zoomScaleNormal="100" workbookViewId="0">
      <pane ySplit="2" topLeftCell="A327" activePane="bottomLeft" state="frozen"/>
      <selection pane="bottomLeft" activeCell="E32" sqref="E32"/>
    </sheetView>
  </sheetViews>
  <sheetFormatPr defaultColWidth="9.33203125" defaultRowHeight="13.5" x14ac:dyDescent="0.25"/>
  <cols>
    <col min="1" max="1" width="1.5" style="32" customWidth="1"/>
    <col min="2" max="2" width="6.1640625" style="31" customWidth="1"/>
    <col min="3" max="3" width="15.1640625" style="31" customWidth="1"/>
    <col min="4" max="4" width="18" style="31" customWidth="1"/>
    <col min="5" max="5" width="17.1640625" style="31" customWidth="1"/>
    <col min="6" max="6" width="15" style="31" customWidth="1"/>
    <col min="7" max="7" width="15.33203125" style="31" customWidth="1"/>
    <col min="8" max="9" width="15.1640625" style="31" customWidth="1"/>
    <col min="10" max="10" width="19.33203125" style="31" customWidth="1"/>
    <col min="11" max="11" width="7.1640625" style="31" customWidth="1"/>
    <col min="12" max="12" width="9.33203125" style="32"/>
    <col min="13" max="13" width="17.83203125" style="32" customWidth="1"/>
    <col min="14" max="14" width="10" style="32" bestFit="1" customWidth="1"/>
    <col min="15" max="15" width="12.6640625" style="32" customWidth="1"/>
    <col min="16" max="16384" width="9.33203125" style="32"/>
  </cols>
  <sheetData>
    <row r="1" spans="2:15" ht="33" customHeight="1" thickBot="1" x14ac:dyDescent="0.35">
      <c r="B1" s="66" t="s">
        <v>31</v>
      </c>
      <c r="C1" s="66"/>
      <c r="D1" s="66"/>
      <c r="E1" s="66"/>
      <c r="F1" s="66"/>
      <c r="G1" s="66"/>
      <c r="H1" s="66"/>
      <c r="I1" s="66"/>
      <c r="J1" s="66"/>
    </row>
    <row r="2" spans="2:15" s="36" customFormat="1" ht="31.5" customHeight="1" thickBot="1" x14ac:dyDescent="0.3">
      <c r="B2" s="47" t="s">
        <v>30</v>
      </c>
      <c r="C2" s="46" t="s">
        <v>17</v>
      </c>
      <c r="D2" s="46" t="s">
        <v>18</v>
      </c>
      <c r="E2" s="46" t="s">
        <v>19</v>
      </c>
      <c r="F2" s="46" t="s">
        <v>20</v>
      </c>
      <c r="G2" s="46" t="s">
        <v>21</v>
      </c>
      <c r="H2" s="47" t="s">
        <v>2</v>
      </c>
      <c r="I2" s="47" t="s">
        <v>1</v>
      </c>
      <c r="J2" s="47" t="s">
        <v>22</v>
      </c>
      <c r="K2" s="35"/>
    </row>
    <row r="3" spans="2:15" s="36" customFormat="1" x14ac:dyDescent="0.25">
      <c r="B3" s="39">
        <f>IF(Values_Entered,1,"")</f>
        <v>1</v>
      </c>
      <c r="C3" s="40">
        <f>IF(Pay_Num&lt;&gt;"",DATE(YEAR(Loan_Start),MONTH(Loan_Start)+1,DAY(Loan_Start)),"")</f>
        <v>42948</v>
      </c>
      <c r="D3" s="34">
        <f>IF(Values_Entered,Loan_Amount,"")</f>
        <v>663920</v>
      </c>
      <c r="E3" s="34">
        <f>IF(Pay_Num&lt;&gt;"",Scheduled_Monthly_Payment,"")</f>
        <v>3121.9980472053999</v>
      </c>
      <c r="F3" s="34">
        <f>IF(Pay_Num&lt;&gt;"",Scheduled_Extra_Payments,"")</f>
        <v>0</v>
      </c>
      <c r="G3" s="34">
        <f>IF(Pay_Num&lt;&gt;"",Sched_Pay+Extra_Pay,"")</f>
        <v>3121.9980472053999</v>
      </c>
      <c r="H3" s="34">
        <f>IF(Pay_Num&lt;&gt;"",Total_Pay-Int,"")</f>
        <v>978.08971387206657</v>
      </c>
      <c r="I3" s="34">
        <f>IF(Pay_Num&lt;&gt;"",Beg_Bal*Interest_Rate/12,"")</f>
        <v>2143.9083333333333</v>
      </c>
      <c r="J3" s="34">
        <f>IF(Pay_Num&lt;&gt;"",Beg_Bal-Princ,"")</f>
        <v>662941.91028612794</v>
      </c>
      <c r="M3" s="42"/>
    </row>
    <row r="4" spans="2:15" s="36" customFormat="1" ht="12.75" customHeight="1" x14ac:dyDescent="0.25">
      <c r="B4" s="39">
        <f t="shared" ref="B4:B67" si="0">IF(Values_Entered,B3+1,"")</f>
        <v>2</v>
      </c>
      <c r="C4" s="40">
        <f t="shared" ref="C4:C67" si="1">IF(Pay_Num&lt;&gt;"",DATE(YEAR(C3),MONTH(C3)+1,DAY(C3)),"")</f>
        <v>42979</v>
      </c>
      <c r="D4" s="41">
        <f>IF(Pay_Num&lt;&gt;"",J3,"")</f>
        <v>662941.91028612794</v>
      </c>
      <c r="E4" s="41">
        <f>IF(Pay_Num&lt;&gt;"",Scheduled_Monthly_Payment,"")</f>
        <v>3121.9980472053999</v>
      </c>
      <c r="F4" s="54">
        <f t="shared" ref="F4:F67" si="2">IF(Pay_Num&lt;&gt;"",Scheduled_Extra_Payments,"")</f>
        <v>0</v>
      </c>
      <c r="G4" s="41">
        <f t="shared" ref="G4:G67" si="3">IF(Pay_Num&lt;&gt;"",Sched_Pay+Extra_Pay,"")</f>
        <v>3121.9980472053999</v>
      </c>
      <c r="H4" s="41">
        <f t="shared" ref="H4:H67" si="4">IF(Pay_Num&lt;&gt;"",Total_Pay-Int,"")</f>
        <v>981.2481285731119</v>
      </c>
      <c r="I4" s="41">
        <f>IF(Pay_Num&lt;&gt;"",Beg_Bal*Interest_Rate/12,"")</f>
        <v>2140.749918632288</v>
      </c>
      <c r="J4" s="41">
        <f t="shared" ref="J4:J67" si="5">IF(Pay_Num&lt;&gt;"",Beg_Bal-Princ,"")</f>
        <v>661960.66215755488</v>
      </c>
    </row>
    <row r="5" spans="2:15" s="36" customFormat="1" ht="12.75" customHeight="1" x14ac:dyDescent="0.25">
      <c r="B5" s="39">
        <f t="shared" si="0"/>
        <v>3</v>
      </c>
      <c r="C5" s="40">
        <f t="shared" si="1"/>
        <v>43009</v>
      </c>
      <c r="D5" s="41">
        <f t="shared" ref="D5:D68" si="6">IF(Pay_Num&lt;&gt;"",J4,"")</f>
        <v>661960.66215755488</v>
      </c>
      <c r="E5" s="41">
        <f t="shared" ref="E5:E68" si="7">IF(Pay_Num&lt;&gt;"",Scheduled_Monthly_Payment,"")</f>
        <v>3121.9980472053999</v>
      </c>
      <c r="F5" s="54">
        <f t="shared" si="2"/>
        <v>0</v>
      </c>
      <c r="G5" s="41">
        <f t="shared" si="3"/>
        <v>3121.9980472053999</v>
      </c>
      <c r="H5" s="41">
        <f t="shared" si="4"/>
        <v>984.41674232162904</v>
      </c>
      <c r="I5" s="41">
        <f t="shared" ref="I5:I68" si="8">IF(Pay_Num&lt;&gt;"",Beg_Bal*Interest_Rate/12,"")</f>
        <v>2137.5813048837708</v>
      </c>
      <c r="J5" s="41">
        <f t="shared" si="5"/>
        <v>660976.24541523319</v>
      </c>
    </row>
    <row r="6" spans="2:15" s="36" customFormat="1" x14ac:dyDescent="0.25">
      <c r="B6" s="39">
        <f t="shared" si="0"/>
        <v>4</v>
      </c>
      <c r="C6" s="40">
        <f t="shared" si="1"/>
        <v>43040</v>
      </c>
      <c r="D6" s="41">
        <f t="shared" si="6"/>
        <v>660976.24541523319</v>
      </c>
      <c r="E6" s="41">
        <f t="shared" si="7"/>
        <v>3121.9980472053999</v>
      </c>
      <c r="F6" s="54">
        <f t="shared" si="2"/>
        <v>0</v>
      </c>
      <c r="G6" s="41">
        <f t="shared" si="3"/>
        <v>3121.9980472053999</v>
      </c>
      <c r="H6" s="41">
        <f t="shared" si="4"/>
        <v>987.59558805204279</v>
      </c>
      <c r="I6" s="41">
        <f t="shared" si="8"/>
        <v>2134.4024591533571</v>
      </c>
      <c r="J6" s="41">
        <f t="shared" si="5"/>
        <v>659988.64982718113</v>
      </c>
    </row>
    <row r="7" spans="2:15" s="36" customFormat="1" x14ac:dyDescent="0.25">
      <c r="B7" s="39">
        <f t="shared" si="0"/>
        <v>5</v>
      </c>
      <c r="C7" s="40">
        <f t="shared" si="1"/>
        <v>43070</v>
      </c>
      <c r="D7" s="41">
        <f t="shared" si="6"/>
        <v>659988.64982718113</v>
      </c>
      <c r="E7" s="41">
        <f t="shared" si="7"/>
        <v>3121.9980472053999</v>
      </c>
      <c r="F7" s="54">
        <f t="shared" si="2"/>
        <v>0</v>
      </c>
      <c r="G7" s="41">
        <f t="shared" si="3"/>
        <v>3121.9980472053999</v>
      </c>
      <c r="H7" s="41">
        <f t="shared" si="4"/>
        <v>990.78469880512739</v>
      </c>
      <c r="I7" s="41">
        <f t="shared" si="8"/>
        <v>2131.2133484002725</v>
      </c>
      <c r="J7" s="41">
        <f t="shared" si="5"/>
        <v>658997.86512837606</v>
      </c>
      <c r="O7" s="48"/>
    </row>
    <row r="8" spans="2:15" x14ac:dyDescent="0.25">
      <c r="B8" s="39">
        <f t="shared" si="0"/>
        <v>6</v>
      </c>
      <c r="C8" s="40">
        <f t="shared" si="1"/>
        <v>43101</v>
      </c>
      <c r="D8" s="41">
        <f>IF(Pay_Num&lt;&gt;"",J7,"")</f>
        <v>658997.86512837606</v>
      </c>
      <c r="E8" s="41">
        <f t="shared" si="7"/>
        <v>3121.9980472053999</v>
      </c>
      <c r="F8" s="54">
        <f t="shared" si="2"/>
        <v>0</v>
      </c>
      <c r="G8" s="41">
        <f t="shared" si="3"/>
        <v>3121.9980472053999</v>
      </c>
      <c r="H8" s="41">
        <f t="shared" si="4"/>
        <v>993.98410772835223</v>
      </c>
      <c r="I8" s="41">
        <f t="shared" si="8"/>
        <v>2128.0139394770476</v>
      </c>
      <c r="J8" s="41">
        <f t="shared" si="5"/>
        <v>658003.88102064771</v>
      </c>
      <c r="K8" s="36"/>
      <c r="L8" s="36"/>
    </row>
    <row r="9" spans="2:15" x14ac:dyDescent="0.25">
      <c r="B9" s="39">
        <f t="shared" si="0"/>
        <v>7</v>
      </c>
      <c r="C9" s="40">
        <f t="shared" si="1"/>
        <v>43132</v>
      </c>
      <c r="D9" s="41">
        <f t="shared" si="6"/>
        <v>658003.88102064771</v>
      </c>
      <c r="E9" s="41">
        <f t="shared" si="7"/>
        <v>3121.9980472053999</v>
      </c>
      <c r="F9" s="54">
        <f t="shared" si="2"/>
        <v>0</v>
      </c>
      <c r="G9" s="41">
        <f t="shared" si="3"/>
        <v>3121.9980472053999</v>
      </c>
      <c r="H9" s="41">
        <f t="shared" si="4"/>
        <v>997.19384807622509</v>
      </c>
      <c r="I9" s="41">
        <f t="shared" si="8"/>
        <v>2124.8041991291748</v>
      </c>
      <c r="J9" s="41">
        <f t="shared" si="5"/>
        <v>657006.68717257143</v>
      </c>
      <c r="K9" s="36"/>
      <c r="L9" s="36"/>
    </row>
    <row r="10" spans="2:15" x14ac:dyDescent="0.25">
      <c r="B10" s="39">
        <f t="shared" si="0"/>
        <v>8</v>
      </c>
      <c r="C10" s="40">
        <f t="shared" si="1"/>
        <v>43160</v>
      </c>
      <c r="D10" s="41">
        <f>IF(Pay_Num&lt;&gt;"",J9,"")</f>
        <v>657006.68717257143</v>
      </c>
      <c r="E10" s="41">
        <f t="shared" si="7"/>
        <v>3121.9980472053999</v>
      </c>
      <c r="F10" s="54">
        <f t="shared" si="2"/>
        <v>0</v>
      </c>
      <c r="G10" s="41">
        <f t="shared" si="3"/>
        <v>3121.9980472053999</v>
      </c>
      <c r="H10" s="41">
        <f t="shared" si="4"/>
        <v>1000.4139532106378</v>
      </c>
      <c r="I10" s="41">
        <f t="shared" si="8"/>
        <v>2121.584093994762</v>
      </c>
      <c r="J10" s="41">
        <f t="shared" si="5"/>
        <v>656006.27321936074</v>
      </c>
      <c r="K10" s="36"/>
      <c r="L10" s="36"/>
    </row>
    <row r="11" spans="2:15" x14ac:dyDescent="0.25">
      <c r="B11" s="39">
        <f t="shared" si="0"/>
        <v>9</v>
      </c>
      <c r="C11" s="40">
        <f t="shared" si="1"/>
        <v>43191</v>
      </c>
      <c r="D11" s="41">
        <f t="shared" si="6"/>
        <v>656006.27321936074</v>
      </c>
      <c r="E11" s="41">
        <f t="shared" si="7"/>
        <v>3121.9980472053999</v>
      </c>
      <c r="F11" s="54">
        <f t="shared" si="2"/>
        <v>0</v>
      </c>
      <c r="G11" s="41">
        <f t="shared" si="3"/>
        <v>3121.9980472053999</v>
      </c>
      <c r="H11" s="41">
        <f t="shared" si="4"/>
        <v>1003.6444566012142</v>
      </c>
      <c r="I11" s="41">
        <f t="shared" si="8"/>
        <v>2118.3535906041857</v>
      </c>
      <c r="J11" s="41">
        <f t="shared" si="5"/>
        <v>655002.6287627595</v>
      </c>
      <c r="K11" s="36"/>
      <c r="L11" s="36"/>
    </row>
    <row r="12" spans="2:15" x14ac:dyDescent="0.25">
      <c r="B12" s="39">
        <f t="shared" si="0"/>
        <v>10</v>
      </c>
      <c r="C12" s="40">
        <f t="shared" si="1"/>
        <v>43221</v>
      </c>
      <c r="D12" s="41">
        <f t="shared" si="6"/>
        <v>655002.6287627595</v>
      </c>
      <c r="E12" s="41">
        <f t="shared" si="7"/>
        <v>3121.9980472053999</v>
      </c>
      <c r="F12" s="54">
        <f t="shared" si="2"/>
        <v>0</v>
      </c>
      <c r="G12" s="41">
        <f t="shared" si="3"/>
        <v>3121.9980472053999</v>
      </c>
      <c r="H12" s="41">
        <f t="shared" si="4"/>
        <v>1006.8853918256555</v>
      </c>
      <c r="I12" s="41">
        <f t="shared" si="8"/>
        <v>2115.1126553797444</v>
      </c>
      <c r="J12" s="41">
        <f t="shared" si="5"/>
        <v>653995.74337093381</v>
      </c>
      <c r="K12" s="36"/>
      <c r="L12" s="36"/>
    </row>
    <row r="13" spans="2:15" x14ac:dyDescent="0.25">
      <c r="B13" s="39">
        <f t="shared" si="0"/>
        <v>11</v>
      </c>
      <c r="C13" s="40">
        <f t="shared" si="1"/>
        <v>43252</v>
      </c>
      <c r="D13" s="41">
        <f t="shared" si="6"/>
        <v>653995.74337093381</v>
      </c>
      <c r="E13" s="41">
        <f t="shared" si="7"/>
        <v>3121.9980472053999</v>
      </c>
      <c r="F13" s="54">
        <f t="shared" si="2"/>
        <v>0</v>
      </c>
      <c r="G13" s="41">
        <f t="shared" si="3"/>
        <v>3121.9980472053999</v>
      </c>
      <c r="H13" s="41">
        <f t="shared" si="4"/>
        <v>1010.1367925700929</v>
      </c>
      <c r="I13" s="41">
        <f t="shared" si="8"/>
        <v>2111.861254635307</v>
      </c>
      <c r="J13" s="41">
        <f t="shared" si="5"/>
        <v>652985.60657836369</v>
      </c>
      <c r="K13" s="36"/>
      <c r="L13" s="36"/>
    </row>
    <row r="14" spans="2:15" x14ac:dyDescent="0.25">
      <c r="B14" s="39">
        <f t="shared" si="0"/>
        <v>12</v>
      </c>
      <c r="C14" s="40">
        <f t="shared" si="1"/>
        <v>43282</v>
      </c>
      <c r="D14" s="41">
        <f t="shared" si="6"/>
        <v>652985.60657836369</v>
      </c>
      <c r="E14" s="41">
        <f t="shared" si="7"/>
        <v>3121.9980472053999</v>
      </c>
      <c r="F14" s="54">
        <f t="shared" si="2"/>
        <v>0</v>
      </c>
      <c r="G14" s="41">
        <f t="shared" si="3"/>
        <v>3121.9980472053999</v>
      </c>
      <c r="H14" s="41">
        <f t="shared" si="4"/>
        <v>1013.3986926294338</v>
      </c>
      <c r="I14" s="41">
        <f t="shared" si="8"/>
        <v>2108.5993545759661</v>
      </c>
      <c r="J14" s="41">
        <f t="shared" si="5"/>
        <v>651972.20788573427</v>
      </c>
      <c r="K14" s="36"/>
      <c r="L14" s="36"/>
    </row>
    <row r="15" spans="2:15" x14ac:dyDescent="0.25">
      <c r="B15" s="39">
        <f t="shared" si="0"/>
        <v>13</v>
      </c>
      <c r="C15" s="40">
        <f t="shared" si="1"/>
        <v>43313</v>
      </c>
      <c r="D15" s="41">
        <f t="shared" si="6"/>
        <v>651972.20788573427</v>
      </c>
      <c r="E15" s="41">
        <f t="shared" si="7"/>
        <v>3121.9980472053999</v>
      </c>
      <c r="F15" s="54">
        <f t="shared" si="2"/>
        <v>0</v>
      </c>
      <c r="G15" s="41">
        <f t="shared" si="3"/>
        <v>3121.9980472053999</v>
      </c>
      <c r="H15" s="41">
        <f t="shared" si="4"/>
        <v>1016.6711259077165</v>
      </c>
      <c r="I15" s="41">
        <f t="shared" si="8"/>
        <v>2105.3269212976834</v>
      </c>
      <c r="J15" s="41">
        <f t="shared" si="5"/>
        <v>650955.53675982659</v>
      </c>
      <c r="K15" s="36"/>
      <c r="L15" s="36"/>
    </row>
    <row r="16" spans="2:15" x14ac:dyDescent="0.25">
      <c r="B16" s="39">
        <f t="shared" si="0"/>
        <v>14</v>
      </c>
      <c r="C16" s="40">
        <f t="shared" si="1"/>
        <v>43344</v>
      </c>
      <c r="D16" s="41">
        <f t="shared" si="6"/>
        <v>650955.53675982659</v>
      </c>
      <c r="E16" s="41">
        <f t="shared" si="7"/>
        <v>3121.9980472053999</v>
      </c>
      <c r="F16" s="54">
        <f t="shared" si="2"/>
        <v>0</v>
      </c>
      <c r="G16" s="41">
        <f t="shared" si="3"/>
        <v>3121.9980472053999</v>
      </c>
      <c r="H16" s="41">
        <f t="shared" si="4"/>
        <v>1019.95412641846</v>
      </c>
      <c r="I16" s="41">
        <f t="shared" si="8"/>
        <v>2102.0439207869399</v>
      </c>
      <c r="J16" s="41">
        <f t="shared" si="5"/>
        <v>649935.58263340814</v>
      </c>
      <c r="K16" s="63"/>
      <c r="L16" s="36"/>
    </row>
    <row r="17" spans="2:12" x14ac:dyDescent="0.25">
      <c r="B17" s="39">
        <f t="shared" si="0"/>
        <v>15</v>
      </c>
      <c r="C17" s="40">
        <f t="shared" si="1"/>
        <v>43374</v>
      </c>
      <c r="D17" s="41">
        <f t="shared" si="6"/>
        <v>649935.58263340814</v>
      </c>
      <c r="E17" s="41">
        <f t="shared" si="7"/>
        <v>3121.9980472053999</v>
      </c>
      <c r="F17" s="54">
        <f t="shared" si="2"/>
        <v>0</v>
      </c>
      <c r="G17" s="41">
        <f t="shared" si="3"/>
        <v>3121.9980472053999</v>
      </c>
      <c r="H17" s="41">
        <f t="shared" si="4"/>
        <v>1023.2477282850195</v>
      </c>
      <c r="I17" s="41">
        <f t="shared" si="8"/>
        <v>2098.7503189203803</v>
      </c>
      <c r="J17" s="41">
        <f t="shared" si="5"/>
        <v>648912.33490512311</v>
      </c>
      <c r="K17" s="36"/>
      <c r="L17" s="36"/>
    </row>
    <row r="18" spans="2:12" x14ac:dyDescent="0.25">
      <c r="B18" s="39">
        <f t="shared" si="0"/>
        <v>16</v>
      </c>
      <c r="C18" s="40">
        <f t="shared" si="1"/>
        <v>43405</v>
      </c>
      <c r="D18" s="41">
        <f t="shared" si="6"/>
        <v>648912.33490512311</v>
      </c>
      <c r="E18" s="41">
        <f t="shared" si="7"/>
        <v>3121.9980472053999</v>
      </c>
      <c r="F18" s="54">
        <f t="shared" si="2"/>
        <v>0</v>
      </c>
      <c r="G18" s="41">
        <f t="shared" si="3"/>
        <v>3121.9980472053999</v>
      </c>
      <c r="H18" s="41">
        <f t="shared" si="4"/>
        <v>1026.55196574094</v>
      </c>
      <c r="I18" s="41">
        <f t="shared" si="8"/>
        <v>2095.4460814644599</v>
      </c>
      <c r="J18" s="41">
        <f t="shared" si="5"/>
        <v>647885.78293938213</v>
      </c>
      <c r="K18" s="36"/>
      <c r="L18" s="36"/>
    </row>
    <row r="19" spans="2:12" x14ac:dyDescent="0.25">
      <c r="B19" s="39">
        <f t="shared" si="0"/>
        <v>17</v>
      </c>
      <c r="C19" s="40">
        <f t="shared" si="1"/>
        <v>43435</v>
      </c>
      <c r="D19" s="41">
        <f t="shared" si="6"/>
        <v>647885.78293938213</v>
      </c>
      <c r="E19" s="41">
        <f t="shared" si="7"/>
        <v>3121.9980472053999</v>
      </c>
      <c r="F19" s="54">
        <f t="shared" si="2"/>
        <v>0</v>
      </c>
      <c r="G19" s="41">
        <f t="shared" si="3"/>
        <v>3121.9980472053999</v>
      </c>
      <c r="H19" s="41">
        <f t="shared" si="4"/>
        <v>1029.8668731303119</v>
      </c>
      <c r="I19" s="41">
        <f t="shared" si="8"/>
        <v>2092.131174075088</v>
      </c>
      <c r="J19" s="41">
        <f t="shared" si="5"/>
        <v>646855.91606625181</v>
      </c>
      <c r="K19" s="36"/>
      <c r="L19" s="36"/>
    </row>
    <row r="20" spans="2:12" x14ac:dyDescent="0.25">
      <c r="B20" s="39">
        <f t="shared" si="0"/>
        <v>18</v>
      </c>
      <c r="C20" s="40">
        <f t="shared" si="1"/>
        <v>43466</v>
      </c>
      <c r="D20" s="41">
        <f t="shared" si="6"/>
        <v>646855.91606625181</v>
      </c>
      <c r="E20" s="41">
        <f t="shared" si="7"/>
        <v>3121.9980472053999</v>
      </c>
      <c r="F20" s="54">
        <f t="shared" si="2"/>
        <v>0</v>
      </c>
      <c r="G20" s="41">
        <f t="shared" si="3"/>
        <v>3121.9980472053999</v>
      </c>
      <c r="H20" s="41">
        <f t="shared" si="4"/>
        <v>1033.1924849081283</v>
      </c>
      <c r="I20" s="41">
        <f t="shared" si="8"/>
        <v>2088.8055622972715</v>
      </c>
      <c r="J20" s="41">
        <f t="shared" si="5"/>
        <v>645822.72358134366</v>
      </c>
      <c r="K20" s="36"/>
      <c r="L20" s="36"/>
    </row>
    <row r="21" spans="2:12" x14ac:dyDescent="0.25">
      <c r="B21" s="39">
        <f t="shared" si="0"/>
        <v>19</v>
      </c>
      <c r="C21" s="40">
        <f t="shared" si="1"/>
        <v>43497</v>
      </c>
      <c r="D21" s="41">
        <f t="shared" si="6"/>
        <v>645822.72358134366</v>
      </c>
      <c r="E21" s="41">
        <f t="shared" si="7"/>
        <v>3121.9980472053999</v>
      </c>
      <c r="F21" s="54">
        <f t="shared" si="2"/>
        <v>0</v>
      </c>
      <c r="G21" s="41">
        <f t="shared" si="3"/>
        <v>3121.9980472053999</v>
      </c>
      <c r="H21" s="41">
        <f t="shared" si="4"/>
        <v>1036.5288356406445</v>
      </c>
      <c r="I21" s="41">
        <f t="shared" si="8"/>
        <v>2085.4692115647554</v>
      </c>
      <c r="J21" s="41">
        <f t="shared" si="5"/>
        <v>644786.19474570302</v>
      </c>
      <c r="K21" s="36"/>
      <c r="L21" s="36"/>
    </row>
    <row r="22" spans="2:12" x14ac:dyDescent="0.25">
      <c r="B22" s="39">
        <f t="shared" si="0"/>
        <v>20</v>
      </c>
      <c r="C22" s="40">
        <f t="shared" si="1"/>
        <v>43525</v>
      </c>
      <c r="D22" s="41">
        <f t="shared" si="6"/>
        <v>644786.19474570302</v>
      </c>
      <c r="E22" s="41">
        <f t="shared" si="7"/>
        <v>3121.9980472053999</v>
      </c>
      <c r="F22" s="54">
        <f t="shared" si="2"/>
        <v>0</v>
      </c>
      <c r="G22" s="41">
        <f t="shared" si="3"/>
        <v>3121.9980472053999</v>
      </c>
      <c r="H22" s="41">
        <f t="shared" si="4"/>
        <v>1039.8759600057338</v>
      </c>
      <c r="I22" s="41">
        <f t="shared" si="8"/>
        <v>2082.1220871996661</v>
      </c>
      <c r="J22" s="41">
        <f t="shared" si="5"/>
        <v>643746.31878569734</v>
      </c>
      <c r="K22" s="36"/>
      <c r="L22" s="36"/>
    </row>
    <row r="23" spans="2:12" x14ac:dyDescent="0.25">
      <c r="B23" s="39">
        <f t="shared" si="0"/>
        <v>21</v>
      </c>
      <c r="C23" s="40">
        <f t="shared" si="1"/>
        <v>43556</v>
      </c>
      <c r="D23" s="41">
        <f t="shared" si="6"/>
        <v>643746.31878569734</v>
      </c>
      <c r="E23" s="41">
        <f t="shared" si="7"/>
        <v>3121.9980472053999</v>
      </c>
      <c r="F23" s="54">
        <f t="shared" si="2"/>
        <v>0</v>
      </c>
      <c r="G23" s="41">
        <f t="shared" si="3"/>
        <v>3121.9980472053999</v>
      </c>
      <c r="H23" s="41">
        <f t="shared" si="4"/>
        <v>1043.2338927932524</v>
      </c>
      <c r="I23" s="41">
        <f t="shared" si="8"/>
        <v>2078.7641544121475</v>
      </c>
      <c r="J23" s="41">
        <f t="shared" si="5"/>
        <v>642703.08489290404</v>
      </c>
      <c r="K23" s="36"/>
      <c r="L23" s="36"/>
    </row>
    <row r="24" spans="2:12" x14ac:dyDescent="0.25">
      <c r="B24" s="39">
        <f t="shared" si="0"/>
        <v>22</v>
      </c>
      <c r="C24" s="40">
        <f t="shared" si="1"/>
        <v>43586</v>
      </c>
      <c r="D24" s="41">
        <f t="shared" si="6"/>
        <v>642703.08489290404</v>
      </c>
      <c r="E24" s="41">
        <f t="shared" si="7"/>
        <v>3121.9980472053999</v>
      </c>
      <c r="F24" s="54">
        <f t="shared" si="2"/>
        <v>0</v>
      </c>
      <c r="G24" s="41">
        <f t="shared" si="3"/>
        <v>3121.9980472053999</v>
      </c>
      <c r="H24" s="41">
        <f t="shared" si="4"/>
        <v>1046.602668905397</v>
      </c>
      <c r="I24" s="41">
        <f t="shared" si="8"/>
        <v>2075.3953783000029</v>
      </c>
      <c r="J24" s="41">
        <f t="shared" si="5"/>
        <v>641656.48222399864</v>
      </c>
      <c r="K24" s="36"/>
      <c r="L24" s="36"/>
    </row>
    <row r="25" spans="2:12" x14ac:dyDescent="0.25">
      <c r="B25" s="39">
        <f t="shared" si="0"/>
        <v>23</v>
      </c>
      <c r="C25" s="40">
        <f t="shared" si="1"/>
        <v>43617</v>
      </c>
      <c r="D25" s="41">
        <f t="shared" si="6"/>
        <v>641656.48222399864</v>
      </c>
      <c r="E25" s="41">
        <f t="shared" si="7"/>
        <v>3121.9980472053999</v>
      </c>
      <c r="F25" s="54">
        <f t="shared" si="2"/>
        <v>0</v>
      </c>
      <c r="G25" s="41">
        <f t="shared" si="3"/>
        <v>3121.9980472053999</v>
      </c>
      <c r="H25" s="41">
        <f t="shared" si="4"/>
        <v>1049.982323357071</v>
      </c>
      <c r="I25" s="41">
        <f t="shared" si="8"/>
        <v>2072.0157238483289</v>
      </c>
      <c r="J25" s="41">
        <f t="shared" si="5"/>
        <v>640606.49990064162</v>
      </c>
      <c r="K25" s="36"/>
      <c r="L25" s="36"/>
    </row>
    <row r="26" spans="2:12" x14ac:dyDescent="0.25">
      <c r="B26" s="39">
        <f t="shared" si="0"/>
        <v>24</v>
      </c>
      <c r="C26" s="40">
        <f t="shared" si="1"/>
        <v>43647</v>
      </c>
      <c r="D26" s="41">
        <f t="shared" si="6"/>
        <v>640606.49990064162</v>
      </c>
      <c r="E26" s="41">
        <f t="shared" si="7"/>
        <v>3121.9980472053999</v>
      </c>
      <c r="F26" s="54">
        <f t="shared" si="2"/>
        <v>0</v>
      </c>
      <c r="G26" s="41">
        <f t="shared" si="3"/>
        <v>3121.9980472053999</v>
      </c>
      <c r="H26" s="41">
        <f t="shared" si="4"/>
        <v>1053.3728912762444</v>
      </c>
      <c r="I26" s="41">
        <f t="shared" si="8"/>
        <v>2068.6251559291554</v>
      </c>
      <c r="J26" s="41">
        <f t="shared" si="5"/>
        <v>639553.12700936536</v>
      </c>
      <c r="K26" s="36"/>
      <c r="L26" s="36"/>
    </row>
    <row r="27" spans="2:12" x14ac:dyDescent="0.25">
      <c r="B27" s="39">
        <f t="shared" si="0"/>
        <v>25</v>
      </c>
      <c r="C27" s="40">
        <f t="shared" si="1"/>
        <v>43678</v>
      </c>
      <c r="D27" s="41">
        <f t="shared" si="6"/>
        <v>639553.12700936536</v>
      </c>
      <c r="E27" s="41">
        <f t="shared" si="7"/>
        <v>3121.9980472053999</v>
      </c>
      <c r="F27" s="54">
        <f t="shared" si="2"/>
        <v>0</v>
      </c>
      <c r="G27" s="41">
        <f t="shared" si="3"/>
        <v>3121.9980472053999</v>
      </c>
      <c r="H27" s="41">
        <f t="shared" si="4"/>
        <v>1056.7744079043241</v>
      </c>
      <c r="I27" s="41">
        <f t="shared" si="8"/>
        <v>2065.2236393010758</v>
      </c>
      <c r="J27" s="41">
        <f t="shared" si="5"/>
        <v>638496.352601461</v>
      </c>
      <c r="K27" s="36"/>
      <c r="L27" s="36"/>
    </row>
    <row r="28" spans="2:12" x14ac:dyDescent="0.25">
      <c r="B28" s="39">
        <f t="shared" si="0"/>
        <v>26</v>
      </c>
      <c r="C28" s="40">
        <f t="shared" si="1"/>
        <v>43709</v>
      </c>
      <c r="D28" s="41">
        <f t="shared" si="6"/>
        <v>638496.352601461</v>
      </c>
      <c r="E28" s="41">
        <f t="shared" si="7"/>
        <v>3121.9980472053999</v>
      </c>
      <c r="F28" s="54">
        <f t="shared" si="2"/>
        <v>0</v>
      </c>
      <c r="G28" s="41">
        <f t="shared" si="3"/>
        <v>3121.9980472053999</v>
      </c>
      <c r="H28" s="41">
        <f t="shared" si="4"/>
        <v>1060.1869085965154</v>
      </c>
      <c r="I28" s="41">
        <f t="shared" si="8"/>
        <v>2061.8111386088844</v>
      </c>
      <c r="J28" s="41">
        <f t="shared" si="5"/>
        <v>637436.16569286445</v>
      </c>
      <c r="K28" s="36"/>
      <c r="L28" s="36"/>
    </row>
    <row r="29" spans="2:12" x14ac:dyDescent="0.25">
      <c r="B29" s="39">
        <f t="shared" si="0"/>
        <v>27</v>
      </c>
      <c r="C29" s="40">
        <f t="shared" si="1"/>
        <v>43739</v>
      </c>
      <c r="D29" s="41">
        <f t="shared" si="6"/>
        <v>637436.16569286445</v>
      </c>
      <c r="E29" s="41">
        <f t="shared" si="7"/>
        <v>3121.9980472053999</v>
      </c>
      <c r="F29" s="54">
        <f t="shared" si="2"/>
        <v>0</v>
      </c>
      <c r="G29" s="41">
        <f t="shared" si="3"/>
        <v>3121.9980472053999</v>
      </c>
      <c r="H29" s="41">
        <f t="shared" si="4"/>
        <v>1063.6104288221918</v>
      </c>
      <c r="I29" s="41">
        <f t="shared" si="8"/>
        <v>2058.3876183832081</v>
      </c>
      <c r="J29" s="41">
        <f t="shared" si="5"/>
        <v>636372.55526404222</v>
      </c>
      <c r="K29" s="36"/>
      <c r="L29" s="36"/>
    </row>
    <row r="30" spans="2:12" x14ac:dyDescent="0.25">
      <c r="B30" s="39">
        <f t="shared" si="0"/>
        <v>28</v>
      </c>
      <c r="C30" s="40">
        <f t="shared" si="1"/>
        <v>43770</v>
      </c>
      <c r="D30" s="41">
        <f t="shared" si="6"/>
        <v>636372.55526404222</v>
      </c>
      <c r="E30" s="41">
        <f t="shared" si="7"/>
        <v>3121.9980472053999</v>
      </c>
      <c r="F30" s="54">
        <f t="shared" si="2"/>
        <v>0</v>
      </c>
      <c r="G30" s="41">
        <f t="shared" si="3"/>
        <v>3121.9980472053999</v>
      </c>
      <c r="H30" s="41">
        <f t="shared" si="4"/>
        <v>1067.0450041652634</v>
      </c>
      <c r="I30" s="41">
        <f t="shared" si="8"/>
        <v>2054.9530430401364</v>
      </c>
      <c r="J30" s="41">
        <f t="shared" si="5"/>
        <v>635305.51025987696</v>
      </c>
      <c r="K30" s="36"/>
      <c r="L30" s="36"/>
    </row>
    <row r="31" spans="2:12" x14ac:dyDescent="0.25">
      <c r="B31" s="39">
        <f t="shared" si="0"/>
        <v>29</v>
      </c>
      <c r="C31" s="40">
        <f t="shared" si="1"/>
        <v>43800</v>
      </c>
      <c r="D31" s="41">
        <f t="shared" si="6"/>
        <v>635305.51025987696</v>
      </c>
      <c r="E31" s="41">
        <f t="shared" si="7"/>
        <v>3121.9980472053999</v>
      </c>
      <c r="F31" s="54">
        <f t="shared" si="2"/>
        <v>0</v>
      </c>
      <c r="G31" s="41">
        <f t="shared" si="3"/>
        <v>3121.9980472053999</v>
      </c>
      <c r="H31" s="41">
        <f t="shared" si="4"/>
        <v>1070.490670324547</v>
      </c>
      <c r="I31" s="41">
        <f t="shared" si="8"/>
        <v>2051.5073768808529</v>
      </c>
      <c r="J31" s="41">
        <f t="shared" si="5"/>
        <v>634235.01958955242</v>
      </c>
      <c r="K31" s="36"/>
      <c r="L31" s="36"/>
    </row>
    <row r="32" spans="2:12" x14ac:dyDescent="0.25">
      <c r="B32" s="39">
        <f t="shared" si="0"/>
        <v>30</v>
      </c>
      <c r="C32" s="40">
        <f t="shared" si="1"/>
        <v>43831</v>
      </c>
      <c r="D32" s="41">
        <f t="shared" si="6"/>
        <v>634235.01958955242</v>
      </c>
      <c r="E32" s="41">
        <f t="shared" si="7"/>
        <v>3121.9980472053999</v>
      </c>
      <c r="F32" s="54">
        <f t="shared" si="2"/>
        <v>0</v>
      </c>
      <c r="G32" s="41">
        <f t="shared" si="3"/>
        <v>3121.9980472053999</v>
      </c>
      <c r="H32" s="41">
        <f t="shared" si="4"/>
        <v>1073.9474631141366</v>
      </c>
      <c r="I32" s="41">
        <f t="shared" si="8"/>
        <v>2048.0505840912633</v>
      </c>
      <c r="J32" s="41">
        <f t="shared" si="5"/>
        <v>633161.07212643826</v>
      </c>
      <c r="K32" s="36"/>
      <c r="L32" s="36"/>
    </row>
    <row r="33" spans="2:12" x14ac:dyDescent="0.25">
      <c r="B33" s="39">
        <f t="shared" si="0"/>
        <v>31</v>
      </c>
      <c r="C33" s="40">
        <f t="shared" si="1"/>
        <v>43862</v>
      </c>
      <c r="D33" s="41">
        <f t="shared" si="6"/>
        <v>633161.07212643826</v>
      </c>
      <c r="E33" s="41">
        <f t="shared" si="7"/>
        <v>3121.9980472053999</v>
      </c>
      <c r="F33" s="54">
        <f t="shared" si="2"/>
        <v>0</v>
      </c>
      <c r="G33" s="41">
        <f t="shared" si="3"/>
        <v>3121.9980472053999</v>
      </c>
      <c r="H33" s="41">
        <f t="shared" si="4"/>
        <v>1077.4154184637762</v>
      </c>
      <c r="I33" s="41">
        <f t="shared" si="8"/>
        <v>2044.5826287416237</v>
      </c>
      <c r="J33" s="41">
        <f t="shared" si="5"/>
        <v>632083.6567079745</v>
      </c>
      <c r="K33" s="36"/>
      <c r="L33" s="36"/>
    </row>
    <row r="34" spans="2:12" x14ac:dyDescent="0.25">
      <c r="B34" s="39">
        <f t="shared" si="0"/>
        <v>32</v>
      </c>
      <c r="C34" s="40">
        <f t="shared" si="1"/>
        <v>43891</v>
      </c>
      <c r="D34" s="41">
        <f t="shared" si="6"/>
        <v>632083.6567079745</v>
      </c>
      <c r="E34" s="41">
        <f t="shared" si="7"/>
        <v>3121.9980472053999</v>
      </c>
      <c r="F34" s="54">
        <f t="shared" si="2"/>
        <v>0</v>
      </c>
      <c r="G34" s="41">
        <f t="shared" si="3"/>
        <v>3121.9980472053999</v>
      </c>
      <c r="H34" s="41">
        <f t="shared" si="4"/>
        <v>1080.8945724192322</v>
      </c>
      <c r="I34" s="41">
        <f t="shared" si="8"/>
        <v>2041.1034747861677</v>
      </c>
      <c r="J34" s="41">
        <f t="shared" si="5"/>
        <v>631002.76213555527</v>
      </c>
      <c r="K34" s="36"/>
      <c r="L34" s="36"/>
    </row>
    <row r="35" spans="2:12" x14ac:dyDescent="0.25">
      <c r="B35" s="39">
        <f t="shared" si="0"/>
        <v>33</v>
      </c>
      <c r="C35" s="40">
        <f t="shared" si="1"/>
        <v>43922</v>
      </c>
      <c r="D35" s="41">
        <f t="shared" si="6"/>
        <v>631002.76213555527</v>
      </c>
      <c r="E35" s="41">
        <f t="shared" si="7"/>
        <v>3121.9980472053999</v>
      </c>
      <c r="F35" s="54">
        <f t="shared" si="2"/>
        <v>0</v>
      </c>
      <c r="G35" s="41">
        <f t="shared" si="3"/>
        <v>3121.9980472053999</v>
      </c>
      <c r="H35" s="41">
        <f t="shared" si="4"/>
        <v>1084.3849611426692</v>
      </c>
      <c r="I35" s="41">
        <f t="shared" si="8"/>
        <v>2037.6130860627306</v>
      </c>
      <c r="J35" s="41">
        <f t="shared" si="5"/>
        <v>629918.3771744126</v>
      </c>
      <c r="K35" s="36"/>
      <c r="L35" s="36"/>
    </row>
    <row r="36" spans="2:12" x14ac:dyDescent="0.25">
      <c r="B36" s="58">
        <f t="shared" si="0"/>
        <v>34</v>
      </c>
      <c r="C36" s="59">
        <f t="shared" si="1"/>
        <v>43952</v>
      </c>
      <c r="D36" s="60">
        <f t="shared" si="6"/>
        <v>629918.3771744126</v>
      </c>
      <c r="E36" s="60">
        <f t="shared" si="7"/>
        <v>3121.9980472053999</v>
      </c>
      <c r="F36" s="61">
        <f t="shared" si="2"/>
        <v>0</v>
      </c>
      <c r="G36" s="60">
        <f t="shared" si="3"/>
        <v>3121.9980472053999</v>
      </c>
      <c r="H36" s="60">
        <f t="shared" si="4"/>
        <v>1087.8866209130258</v>
      </c>
      <c r="I36" s="60">
        <f t="shared" si="8"/>
        <v>2034.1114262923741</v>
      </c>
      <c r="J36" s="60">
        <f t="shared" si="5"/>
        <v>628830.49055349955</v>
      </c>
      <c r="K36" s="36"/>
      <c r="L36" s="36"/>
    </row>
    <row r="37" spans="2:12" x14ac:dyDescent="0.25">
      <c r="B37" s="39">
        <f t="shared" si="0"/>
        <v>35</v>
      </c>
      <c r="C37" s="40">
        <f t="shared" si="1"/>
        <v>43983</v>
      </c>
      <c r="D37" s="41">
        <f t="shared" si="6"/>
        <v>628830.49055349955</v>
      </c>
      <c r="E37" s="41">
        <f t="shared" si="7"/>
        <v>3121.9980472053999</v>
      </c>
      <c r="F37" s="54">
        <f t="shared" si="2"/>
        <v>0</v>
      </c>
      <c r="G37" s="41">
        <f t="shared" si="3"/>
        <v>3121.9980472053999</v>
      </c>
      <c r="H37" s="41">
        <f t="shared" si="4"/>
        <v>1091.3995881263911</v>
      </c>
      <c r="I37" s="41">
        <f t="shared" si="8"/>
        <v>2030.5984590790088</v>
      </c>
      <c r="J37" s="41">
        <f t="shared" si="5"/>
        <v>627739.09096537321</v>
      </c>
      <c r="K37" s="36"/>
      <c r="L37" s="36"/>
    </row>
    <row r="38" spans="2:12" x14ac:dyDescent="0.25">
      <c r="B38" s="39">
        <f t="shared" si="0"/>
        <v>36</v>
      </c>
      <c r="C38" s="40">
        <f t="shared" si="1"/>
        <v>44013</v>
      </c>
      <c r="D38" s="41">
        <f t="shared" si="6"/>
        <v>627739.09096537321</v>
      </c>
      <c r="E38" s="41">
        <f t="shared" si="7"/>
        <v>3121.9980472053999</v>
      </c>
      <c r="F38" s="54">
        <f t="shared" si="2"/>
        <v>0</v>
      </c>
      <c r="G38" s="41">
        <f t="shared" si="3"/>
        <v>3121.9980472053999</v>
      </c>
      <c r="H38" s="41">
        <f t="shared" si="4"/>
        <v>1094.9238992963822</v>
      </c>
      <c r="I38" s="41">
        <f t="shared" si="8"/>
        <v>2027.0741479090177</v>
      </c>
      <c r="J38" s="41">
        <f t="shared" si="5"/>
        <v>626644.16706607677</v>
      </c>
      <c r="K38" s="36"/>
      <c r="L38" s="36"/>
    </row>
    <row r="39" spans="2:12" x14ac:dyDescent="0.25">
      <c r="B39" s="39">
        <f t="shared" si="0"/>
        <v>37</v>
      </c>
      <c r="C39" s="40">
        <f t="shared" si="1"/>
        <v>44044</v>
      </c>
      <c r="D39" s="41">
        <f t="shared" si="6"/>
        <v>626644.16706607677</v>
      </c>
      <c r="E39" s="41">
        <f t="shared" si="7"/>
        <v>3121.9980472053999</v>
      </c>
      <c r="F39" s="54">
        <f t="shared" si="2"/>
        <v>0</v>
      </c>
      <c r="G39" s="41">
        <f t="shared" si="3"/>
        <v>3121.9980472053999</v>
      </c>
      <c r="H39" s="41">
        <f t="shared" si="4"/>
        <v>1098.459591054527</v>
      </c>
      <c r="I39" s="41">
        <f t="shared" si="8"/>
        <v>2023.5384561508729</v>
      </c>
      <c r="J39" s="41">
        <f t="shared" si="5"/>
        <v>625545.7074750223</v>
      </c>
      <c r="K39" s="36"/>
      <c r="L39" s="36"/>
    </row>
    <row r="40" spans="2:12" x14ac:dyDescent="0.25">
      <c r="B40" s="39">
        <f t="shared" si="0"/>
        <v>38</v>
      </c>
      <c r="C40" s="40">
        <f t="shared" si="1"/>
        <v>44075</v>
      </c>
      <c r="D40" s="41">
        <f t="shared" si="6"/>
        <v>625545.7074750223</v>
      </c>
      <c r="E40" s="41">
        <f t="shared" si="7"/>
        <v>3121.9980472053999</v>
      </c>
      <c r="F40" s="54">
        <f t="shared" si="2"/>
        <v>0</v>
      </c>
      <c r="G40" s="41">
        <f t="shared" si="3"/>
        <v>3121.9980472053999</v>
      </c>
      <c r="H40" s="41">
        <f t="shared" si="4"/>
        <v>1102.0067001506402</v>
      </c>
      <c r="I40" s="41">
        <f t="shared" si="8"/>
        <v>2019.9913470547597</v>
      </c>
      <c r="J40" s="41">
        <f t="shared" si="5"/>
        <v>624443.70077487163</v>
      </c>
      <c r="K40" s="36"/>
      <c r="L40" s="36"/>
    </row>
    <row r="41" spans="2:12" x14ac:dyDescent="0.25">
      <c r="B41" s="39">
        <f t="shared" si="0"/>
        <v>39</v>
      </c>
      <c r="C41" s="40">
        <f t="shared" si="1"/>
        <v>44105</v>
      </c>
      <c r="D41" s="41">
        <f t="shared" si="6"/>
        <v>624443.70077487163</v>
      </c>
      <c r="E41" s="41">
        <f t="shared" si="7"/>
        <v>3121.9980472053999</v>
      </c>
      <c r="F41" s="54">
        <f t="shared" si="2"/>
        <v>0</v>
      </c>
      <c r="G41" s="41">
        <f t="shared" si="3"/>
        <v>3121.9980472053999</v>
      </c>
      <c r="H41" s="41">
        <f t="shared" si="4"/>
        <v>1105.5652634532103</v>
      </c>
      <c r="I41" s="41">
        <f t="shared" si="8"/>
        <v>2016.4327837521896</v>
      </c>
      <c r="J41" s="41">
        <f t="shared" si="5"/>
        <v>623338.13551141846</v>
      </c>
      <c r="K41" s="36"/>
      <c r="L41" s="36"/>
    </row>
    <row r="42" spans="2:12" x14ac:dyDescent="0.25">
      <c r="B42" s="39">
        <f t="shared" si="0"/>
        <v>40</v>
      </c>
      <c r="C42" s="40">
        <f t="shared" si="1"/>
        <v>44136</v>
      </c>
      <c r="D42" s="41">
        <f t="shared" si="6"/>
        <v>623338.13551141846</v>
      </c>
      <c r="E42" s="41">
        <f t="shared" si="7"/>
        <v>3121.9980472053999</v>
      </c>
      <c r="F42" s="54">
        <f t="shared" si="2"/>
        <v>0</v>
      </c>
      <c r="G42" s="41">
        <f t="shared" si="3"/>
        <v>3121.9980472053999</v>
      </c>
      <c r="H42" s="41">
        <f t="shared" si="4"/>
        <v>1109.1353179497778</v>
      </c>
      <c r="I42" s="41">
        <f t="shared" si="8"/>
        <v>2012.8627292556221</v>
      </c>
      <c r="J42" s="41">
        <f t="shared" si="5"/>
        <v>622229.00019346864</v>
      </c>
      <c r="K42" s="36"/>
      <c r="L42" s="36"/>
    </row>
    <row r="43" spans="2:12" x14ac:dyDescent="0.25">
      <c r="B43" s="39">
        <f t="shared" si="0"/>
        <v>41</v>
      </c>
      <c r="C43" s="40">
        <f t="shared" si="1"/>
        <v>44166</v>
      </c>
      <c r="D43" s="41">
        <f t="shared" si="6"/>
        <v>622229.00019346864</v>
      </c>
      <c r="E43" s="41">
        <f t="shared" si="7"/>
        <v>3121.9980472053999</v>
      </c>
      <c r="F43" s="54">
        <f t="shared" si="2"/>
        <v>0</v>
      </c>
      <c r="G43" s="41">
        <f t="shared" si="3"/>
        <v>3121.9980472053999</v>
      </c>
      <c r="H43" s="41">
        <f t="shared" si="4"/>
        <v>1112.7169007473242</v>
      </c>
      <c r="I43" s="41">
        <f t="shared" si="8"/>
        <v>2009.2811464580757</v>
      </c>
      <c r="J43" s="41">
        <f t="shared" si="5"/>
        <v>621116.28329272137</v>
      </c>
      <c r="K43" s="36"/>
      <c r="L43" s="36"/>
    </row>
    <row r="44" spans="2:12" x14ac:dyDescent="0.25">
      <c r="B44" s="39">
        <f t="shared" si="0"/>
        <v>42</v>
      </c>
      <c r="C44" s="40">
        <f t="shared" si="1"/>
        <v>44197</v>
      </c>
      <c r="D44" s="41">
        <f t="shared" si="6"/>
        <v>621116.28329272137</v>
      </c>
      <c r="E44" s="41">
        <f t="shared" si="7"/>
        <v>3121.9980472053999</v>
      </c>
      <c r="F44" s="54">
        <f t="shared" si="2"/>
        <v>0</v>
      </c>
      <c r="G44" s="41">
        <f t="shared" si="3"/>
        <v>3121.9980472053999</v>
      </c>
      <c r="H44" s="41">
        <f t="shared" si="4"/>
        <v>1116.3100490726536</v>
      </c>
      <c r="I44" s="41">
        <f t="shared" si="8"/>
        <v>2005.6879981327463</v>
      </c>
      <c r="J44" s="41">
        <f t="shared" si="5"/>
        <v>619999.97324364877</v>
      </c>
      <c r="K44" s="36"/>
      <c r="L44" s="36"/>
    </row>
    <row r="45" spans="2:12" x14ac:dyDescent="0.25">
      <c r="B45" s="39">
        <f t="shared" si="0"/>
        <v>43</v>
      </c>
      <c r="C45" s="40">
        <f t="shared" si="1"/>
        <v>44228</v>
      </c>
      <c r="D45" s="41">
        <f t="shared" si="6"/>
        <v>619999.97324364877</v>
      </c>
      <c r="E45" s="41">
        <f t="shared" si="7"/>
        <v>3121.9980472053999</v>
      </c>
      <c r="F45" s="54">
        <f t="shared" si="2"/>
        <v>0</v>
      </c>
      <c r="G45" s="41">
        <f t="shared" si="3"/>
        <v>3121.9980472053999</v>
      </c>
      <c r="H45" s="41">
        <f t="shared" si="4"/>
        <v>1119.9148002727841</v>
      </c>
      <c r="I45" s="41">
        <f t="shared" si="8"/>
        <v>2002.0832469326158</v>
      </c>
      <c r="J45" s="41">
        <f t="shared" si="5"/>
        <v>618880.05844337598</v>
      </c>
      <c r="K45" s="36"/>
      <c r="L45" s="36"/>
    </row>
    <row r="46" spans="2:12" x14ac:dyDescent="0.25">
      <c r="B46" s="39">
        <f t="shared" si="0"/>
        <v>44</v>
      </c>
      <c r="C46" s="40">
        <f t="shared" si="1"/>
        <v>44256</v>
      </c>
      <c r="D46" s="41">
        <f t="shared" si="6"/>
        <v>618880.05844337598</v>
      </c>
      <c r="E46" s="41">
        <f t="shared" si="7"/>
        <v>3121.9980472053999</v>
      </c>
      <c r="F46" s="54">
        <f t="shared" si="2"/>
        <v>0</v>
      </c>
      <c r="G46" s="41">
        <f t="shared" si="3"/>
        <v>3121.9980472053999</v>
      </c>
      <c r="H46" s="41">
        <f t="shared" si="4"/>
        <v>1123.5311918153316</v>
      </c>
      <c r="I46" s="41">
        <f t="shared" si="8"/>
        <v>1998.4668553900683</v>
      </c>
      <c r="J46" s="41">
        <f t="shared" si="5"/>
        <v>617756.52725156059</v>
      </c>
      <c r="K46" s="36"/>
      <c r="L46" s="36"/>
    </row>
    <row r="47" spans="2:12" x14ac:dyDescent="0.25">
      <c r="B47" s="39">
        <f t="shared" si="0"/>
        <v>45</v>
      </c>
      <c r="C47" s="40">
        <f t="shared" si="1"/>
        <v>44287</v>
      </c>
      <c r="D47" s="41">
        <f t="shared" si="6"/>
        <v>617756.52725156059</v>
      </c>
      <c r="E47" s="41">
        <f t="shared" si="7"/>
        <v>3121.9980472053999</v>
      </c>
      <c r="F47" s="54">
        <f t="shared" si="2"/>
        <v>0</v>
      </c>
      <c r="G47" s="41">
        <f t="shared" si="3"/>
        <v>3121.9980472053999</v>
      </c>
      <c r="H47" s="41">
        <f t="shared" si="4"/>
        <v>1127.1592612889021</v>
      </c>
      <c r="I47" s="41">
        <f t="shared" si="8"/>
        <v>1994.8387859164977</v>
      </c>
      <c r="J47" s="41">
        <f t="shared" si="5"/>
        <v>616629.36799027165</v>
      </c>
      <c r="K47" s="36"/>
      <c r="L47" s="36"/>
    </row>
    <row r="48" spans="2:12" x14ac:dyDescent="0.25">
      <c r="B48" s="39">
        <f t="shared" si="0"/>
        <v>46</v>
      </c>
      <c r="C48" s="40">
        <f t="shared" si="1"/>
        <v>44317</v>
      </c>
      <c r="D48" s="41">
        <f t="shared" si="6"/>
        <v>616629.36799027165</v>
      </c>
      <c r="E48" s="41">
        <f t="shared" si="7"/>
        <v>3121.9980472053999</v>
      </c>
      <c r="F48" s="54">
        <f t="shared" si="2"/>
        <v>0</v>
      </c>
      <c r="G48" s="41">
        <f t="shared" si="3"/>
        <v>3121.9980472053999</v>
      </c>
      <c r="H48" s="41">
        <f t="shared" si="4"/>
        <v>1130.7990464034808</v>
      </c>
      <c r="I48" s="41">
        <f t="shared" si="8"/>
        <v>1991.1990008019191</v>
      </c>
      <c r="J48" s="41">
        <f t="shared" si="5"/>
        <v>615498.56894386816</v>
      </c>
      <c r="K48" s="36"/>
      <c r="L48" s="36"/>
    </row>
    <row r="49" spans="2:12" x14ac:dyDescent="0.25">
      <c r="B49" s="39">
        <f t="shared" si="0"/>
        <v>47</v>
      </c>
      <c r="C49" s="40">
        <f t="shared" si="1"/>
        <v>44348</v>
      </c>
      <c r="D49" s="41">
        <f t="shared" si="6"/>
        <v>615498.56894386816</v>
      </c>
      <c r="E49" s="41">
        <f t="shared" si="7"/>
        <v>3121.9980472053999</v>
      </c>
      <c r="F49" s="54">
        <f t="shared" si="2"/>
        <v>0</v>
      </c>
      <c r="G49" s="41">
        <f t="shared" si="3"/>
        <v>3121.9980472053999</v>
      </c>
      <c r="H49" s="41">
        <f t="shared" si="4"/>
        <v>1134.4505849908257</v>
      </c>
      <c r="I49" s="41">
        <f t="shared" si="8"/>
        <v>1987.5474622145741</v>
      </c>
      <c r="J49" s="41">
        <f t="shared" si="5"/>
        <v>614364.11835887737</v>
      </c>
      <c r="K49" s="36"/>
      <c r="L49" s="36"/>
    </row>
    <row r="50" spans="2:12" x14ac:dyDescent="0.25">
      <c r="B50" s="39">
        <f t="shared" si="0"/>
        <v>48</v>
      </c>
      <c r="C50" s="40">
        <f t="shared" si="1"/>
        <v>44378</v>
      </c>
      <c r="D50" s="41">
        <f t="shared" si="6"/>
        <v>614364.11835887737</v>
      </c>
      <c r="E50" s="41">
        <f t="shared" si="7"/>
        <v>3121.9980472053999</v>
      </c>
      <c r="F50" s="54">
        <f t="shared" si="2"/>
        <v>0</v>
      </c>
      <c r="G50" s="41">
        <f t="shared" si="3"/>
        <v>3121.9980472053999</v>
      </c>
      <c r="H50" s="41">
        <f t="shared" si="4"/>
        <v>1138.1139150048582</v>
      </c>
      <c r="I50" s="41">
        <f t="shared" si="8"/>
        <v>1983.8841322005417</v>
      </c>
      <c r="J50" s="41">
        <f t="shared" si="5"/>
        <v>613226.00444387249</v>
      </c>
      <c r="K50" s="36"/>
      <c r="L50" s="36"/>
    </row>
    <row r="51" spans="2:12" x14ac:dyDescent="0.25">
      <c r="B51" s="39">
        <f t="shared" si="0"/>
        <v>49</v>
      </c>
      <c r="C51" s="40">
        <f t="shared" si="1"/>
        <v>44409</v>
      </c>
      <c r="D51" s="41">
        <f t="shared" si="6"/>
        <v>613226.00444387249</v>
      </c>
      <c r="E51" s="41">
        <f t="shared" si="7"/>
        <v>3121.9980472053999</v>
      </c>
      <c r="F51" s="54">
        <f t="shared" si="2"/>
        <v>0</v>
      </c>
      <c r="G51" s="41">
        <f t="shared" si="3"/>
        <v>3121.9980472053999</v>
      </c>
      <c r="H51" s="41">
        <f t="shared" si="4"/>
        <v>1141.7890745220616</v>
      </c>
      <c r="I51" s="41">
        <f t="shared" si="8"/>
        <v>1980.2089726833383</v>
      </c>
      <c r="J51" s="41">
        <f t="shared" si="5"/>
        <v>612084.21536935039</v>
      </c>
      <c r="K51" s="36"/>
      <c r="L51" s="36"/>
    </row>
    <row r="52" spans="2:12" x14ac:dyDescent="0.25">
      <c r="B52" s="39">
        <f t="shared" si="0"/>
        <v>50</v>
      </c>
      <c r="C52" s="40">
        <f t="shared" si="1"/>
        <v>44440</v>
      </c>
      <c r="D52" s="41">
        <f t="shared" si="6"/>
        <v>612084.21536935039</v>
      </c>
      <c r="E52" s="41">
        <f t="shared" si="7"/>
        <v>3121.9980472053999</v>
      </c>
      <c r="F52" s="54">
        <f t="shared" si="2"/>
        <v>0</v>
      </c>
      <c r="G52" s="41">
        <f t="shared" si="3"/>
        <v>3121.9980472053999</v>
      </c>
      <c r="H52" s="41">
        <f t="shared" si="4"/>
        <v>1145.4761017418725</v>
      </c>
      <c r="I52" s="41">
        <f t="shared" si="8"/>
        <v>1976.5219454635273</v>
      </c>
      <c r="J52" s="41">
        <f t="shared" si="5"/>
        <v>610938.7392676085</v>
      </c>
      <c r="K52" s="36"/>
      <c r="L52" s="36"/>
    </row>
    <row r="53" spans="2:12" x14ac:dyDescent="0.25">
      <c r="B53" s="39">
        <f t="shared" si="0"/>
        <v>51</v>
      </c>
      <c r="C53" s="40">
        <f t="shared" si="1"/>
        <v>44470</v>
      </c>
      <c r="D53" s="41">
        <f t="shared" si="6"/>
        <v>610938.7392676085</v>
      </c>
      <c r="E53" s="41">
        <f t="shared" si="7"/>
        <v>3121.9980472053999</v>
      </c>
      <c r="F53" s="54">
        <f t="shared" si="2"/>
        <v>0</v>
      </c>
      <c r="G53" s="41">
        <f t="shared" si="3"/>
        <v>3121.9980472053999</v>
      </c>
      <c r="H53" s="41">
        <f t="shared" si="4"/>
        <v>1149.1750349870806</v>
      </c>
      <c r="I53" s="41">
        <f t="shared" si="8"/>
        <v>1972.8230122183193</v>
      </c>
      <c r="J53" s="41">
        <f t="shared" si="5"/>
        <v>609789.56423262146</v>
      </c>
      <c r="K53" s="36"/>
      <c r="L53" s="36"/>
    </row>
    <row r="54" spans="2:12" x14ac:dyDescent="0.25">
      <c r="B54" s="39">
        <f t="shared" si="0"/>
        <v>52</v>
      </c>
      <c r="C54" s="40">
        <f t="shared" si="1"/>
        <v>44501</v>
      </c>
      <c r="D54" s="41">
        <f t="shared" si="6"/>
        <v>609789.56423262146</v>
      </c>
      <c r="E54" s="41">
        <f t="shared" si="7"/>
        <v>3121.9980472053999</v>
      </c>
      <c r="F54" s="54">
        <f t="shared" si="2"/>
        <v>0</v>
      </c>
      <c r="G54" s="41">
        <f t="shared" si="3"/>
        <v>3121.9980472053999</v>
      </c>
      <c r="H54" s="41">
        <f t="shared" si="4"/>
        <v>1152.8859127042265</v>
      </c>
      <c r="I54" s="41">
        <f t="shared" si="8"/>
        <v>1969.1121345011734</v>
      </c>
      <c r="J54" s="41">
        <f t="shared" si="5"/>
        <v>608636.67831991718</v>
      </c>
      <c r="K54" s="36"/>
      <c r="L54" s="36"/>
    </row>
    <row r="55" spans="2:12" x14ac:dyDescent="0.25">
      <c r="B55" s="39">
        <f t="shared" si="0"/>
        <v>53</v>
      </c>
      <c r="C55" s="40">
        <f t="shared" si="1"/>
        <v>44531</v>
      </c>
      <c r="D55" s="41">
        <f t="shared" si="6"/>
        <v>608636.67831991718</v>
      </c>
      <c r="E55" s="41">
        <f t="shared" si="7"/>
        <v>3121.9980472053999</v>
      </c>
      <c r="F55" s="54">
        <f t="shared" si="2"/>
        <v>0</v>
      </c>
      <c r="G55" s="41">
        <f t="shared" si="3"/>
        <v>3121.9980472053999</v>
      </c>
      <c r="H55" s="41">
        <f t="shared" si="4"/>
        <v>1156.6087734640007</v>
      </c>
      <c r="I55" s="41">
        <f t="shared" si="8"/>
        <v>1965.3892737413992</v>
      </c>
      <c r="J55" s="41">
        <f t="shared" si="5"/>
        <v>607480.06954645319</v>
      </c>
      <c r="K55" s="36"/>
      <c r="L55" s="36"/>
    </row>
    <row r="56" spans="2:12" x14ac:dyDescent="0.25">
      <c r="B56" s="39">
        <f t="shared" si="0"/>
        <v>54</v>
      </c>
      <c r="C56" s="40">
        <f t="shared" si="1"/>
        <v>44562</v>
      </c>
      <c r="D56" s="41">
        <f t="shared" si="6"/>
        <v>607480.06954645319</v>
      </c>
      <c r="E56" s="41">
        <f t="shared" si="7"/>
        <v>3121.9980472053999</v>
      </c>
      <c r="F56" s="54">
        <f t="shared" si="2"/>
        <v>0</v>
      </c>
      <c r="G56" s="41">
        <f t="shared" si="3"/>
        <v>3121.9980472053999</v>
      </c>
      <c r="H56" s="41">
        <f t="shared" si="4"/>
        <v>1160.3436559616446</v>
      </c>
      <c r="I56" s="41">
        <f t="shared" si="8"/>
        <v>1961.6543912437553</v>
      </c>
      <c r="J56" s="41">
        <f t="shared" si="5"/>
        <v>606319.72589049151</v>
      </c>
      <c r="K56" s="36"/>
      <c r="L56" s="36"/>
    </row>
    <row r="57" spans="2:12" x14ac:dyDescent="0.25">
      <c r="B57" s="39">
        <f t="shared" si="0"/>
        <v>55</v>
      </c>
      <c r="C57" s="40">
        <f t="shared" si="1"/>
        <v>44593</v>
      </c>
      <c r="D57" s="41">
        <f t="shared" si="6"/>
        <v>606319.72589049151</v>
      </c>
      <c r="E57" s="41">
        <f t="shared" si="7"/>
        <v>3121.9980472053999</v>
      </c>
      <c r="F57" s="54">
        <f t="shared" si="2"/>
        <v>0</v>
      </c>
      <c r="G57" s="41">
        <f t="shared" si="3"/>
        <v>3121.9980472053999</v>
      </c>
      <c r="H57" s="41">
        <f t="shared" si="4"/>
        <v>1164.0905990173544</v>
      </c>
      <c r="I57" s="41">
        <f t="shared" si="8"/>
        <v>1957.9074481880455</v>
      </c>
      <c r="J57" s="41">
        <f t="shared" si="5"/>
        <v>605155.63529147417</v>
      </c>
      <c r="K57" s="36"/>
      <c r="L57" s="36"/>
    </row>
    <row r="58" spans="2:12" x14ac:dyDescent="0.25">
      <c r="B58" s="39">
        <f t="shared" si="0"/>
        <v>56</v>
      </c>
      <c r="C58" s="40">
        <f t="shared" si="1"/>
        <v>44621</v>
      </c>
      <c r="D58" s="41">
        <f t="shared" si="6"/>
        <v>605155.63529147417</v>
      </c>
      <c r="E58" s="41">
        <f t="shared" si="7"/>
        <v>3121.9980472053999</v>
      </c>
      <c r="F58" s="54">
        <f t="shared" si="2"/>
        <v>0</v>
      </c>
      <c r="G58" s="41">
        <f t="shared" si="3"/>
        <v>3121.9980472053999</v>
      </c>
      <c r="H58" s="41">
        <f t="shared" si="4"/>
        <v>1167.8496415766811</v>
      </c>
      <c r="I58" s="41">
        <f t="shared" si="8"/>
        <v>1954.1484056287188</v>
      </c>
      <c r="J58" s="41">
        <f t="shared" si="5"/>
        <v>603987.78564989753</v>
      </c>
      <c r="K58" s="36"/>
      <c r="L58" s="36"/>
    </row>
    <row r="59" spans="2:12" x14ac:dyDescent="0.25">
      <c r="B59" s="39">
        <f t="shared" si="0"/>
        <v>57</v>
      </c>
      <c r="C59" s="40">
        <f t="shared" si="1"/>
        <v>44652</v>
      </c>
      <c r="D59" s="41">
        <f t="shared" si="6"/>
        <v>603987.78564989753</v>
      </c>
      <c r="E59" s="41">
        <f t="shared" si="7"/>
        <v>3121.9980472053999</v>
      </c>
      <c r="F59" s="54">
        <f t="shared" si="2"/>
        <v>0</v>
      </c>
      <c r="G59" s="41">
        <f t="shared" si="3"/>
        <v>3121.9980472053999</v>
      </c>
      <c r="H59" s="41">
        <f t="shared" si="4"/>
        <v>1171.6208227109389</v>
      </c>
      <c r="I59" s="41">
        <f t="shared" si="8"/>
        <v>1950.377224494461</v>
      </c>
      <c r="J59" s="41">
        <f t="shared" si="5"/>
        <v>602816.16482718661</v>
      </c>
      <c r="K59" s="36"/>
      <c r="L59" s="36"/>
    </row>
    <row r="60" spans="2:12" x14ac:dyDescent="0.25">
      <c r="B60" s="39">
        <f t="shared" si="0"/>
        <v>58</v>
      </c>
      <c r="C60" s="40">
        <f t="shared" si="1"/>
        <v>44682</v>
      </c>
      <c r="D60" s="41">
        <f t="shared" si="6"/>
        <v>602816.16482718661</v>
      </c>
      <c r="E60" s="41">
        <f t="shared" si="7"/>
        <v>3121.9980472053999</v>
      </c>
      <c r="F60" s="54">
        <f t="shared" si="2"/>
        <v>0</v>
      </c>
      <c r="G60" s="41">
        <f t="shared" si="3"/>
        <v>3121.9980472053999</v>
      </c>
      <c r="H60" s="41">
        <f t="shared" si="4"/>
        <v>1175.4041816176098</v>
      </c>
      <c r="I60" s="41">
        <f t="shared" si="8"/>
        <v>1946.5938655877901</v>
      </c>
      <c r="J60" s="41">
        <f t="shared" si="5"/>
        <v>601640.76064556895</v>
      </c>
      <c r="K60" s="36"/>
      <c r="L60" s="36"/>
    </row>
    <row r="61" spans="2:12" x14ac:dyDescent="0.25">
      <c r="B61" s="39">
        <f t="shared" si="0"/>
        <v>59</v>
      </c>
      <c r="C61" s="40">
        <f t="shared" si="1"/>
        <v>44713</v>
      </c>
      <c r="D61" s="41">
        <f t="shared" si="6"/>
        <v>601640.76064556895</v>
      </c>
      <c r="E61" s="41">
        <f t="shared" si="7"/>
        <v>3121.9980472053999</v>
      </c>
      <c r="F61" s="54">
        <f t="shared" si="2"/>
        <v>0</v>
      </c>
      <c r="G61" s="41">
        <f t="shared" si="3"/>
        <v>3121.9980472053999</v>
      </c>
      <c r="H61" s="41">
        <f t="shared" si="4"/>
        <v>1179.19975762075</v>
      </c>
      <c r="I61" s="41">
        <f t="shared" si="8"/>
        <v>1942.7982895846499</v>
      </c>
      <c r="J61" s="41">
        <f t="shared" si="5"/>
        <v>600461.56088794826</v>
      </c>
      <c r="K61" s="36"/>
      <c r="L61" s="36"/>
    </row>
    <row r="62" spans="2:12" x14ac:dyDescent="0.25">
      <c r="B62" s="39">
        <f t="shared" si="0"/>
        <v>60</v>
      </c>
      <c r="C62" s="40">
        <f t="shared" si="1"/>
        <v>44743</v>
      </c>
      <c r="D62" s="41">
        <f t="shared" si="6"/>
        <v>600461.56088794826</v>
      </c>
      <c r="E62" s="41">
        <f t="shared" si="7"/>
        <v>3121.9980472053999</v>
      </c>
      <c r="F62" s="54">
        <f t="shared" si="2"/>
        <v>0</v>
      </c>
      <c r="G62" s="41">
        <f t="shared" si="3"/>
        <v>3121.9980472053999</v>
      </c>
      <c r="H62" s="41">
        <f t="shared" si="4"/>
        <v>1183.0075901714004</v>
      </c>
      <c r="I62" s="41">
        <f t="shared" si="8"/>
        <v>1938.9904570339995</v>
      </c>
      <c r="J62" s="41">
        <f t="shared" si="5"/>
        <v>599278.55329777685</v>
      </c>
      <c r="K62" s="36"/>
      <c r="L62" s="36"/>
    </row>
    <row r="63" spans="2:12" x14ac:dyDescent="0.25">
      <c r="B63" s="39">
        <f t="shared" si="0"/>
        <v>61</v>
      </c>
      <c r="C63" s="40">
        <f t="shared" si="1"/>
        <v>44774</v>
      </c>
      <c r="D63" s="41">
        <f t="shared" si="6"/>
        <v>599278.55329777685</v>
      </c>
      <c r="E63" s="41">
        <f t="shared" si="7"/>
        <v>3121.9980472053999</v>
      </c>
      <c r="F63" s="54">
        <f t="shared" si="2"/>
        <v>0</v>
      </c>
      <c r="G63" s="41">
        <f t="shared" si="3"/>
        <v>3121.9980472053999</v>
      </c>
      <c r="H63" s="41">
        <f t="shared" si="4"/>
        <v>1186.8277188479956</v>
      </c>
      <c r="I63" s="41">
        <f t="shared" si="8"/>
        <v>1935.1703283574043</v>
      </c>
      <c r="J63" s="41">
        <f t="shared" si="5"/>
        <v>598091.72557892883</v>
      </c>
      <c r="K63" s="36"/>
      <c r="L63" s="36"/>
    </row>
    <row r="64" spans="2:12" x14ac:dyDescent="0.25">
      <c r="B64" s="39">
        <f t="shared" si="0"/>
        <v>62</v>
      </c>
      <c r="C64" s="40">
        <f t="shared" si="1"/>
        <v>44805</v>
      </c>
      <c r="D64" s="41">
        <f t="shared" si="6"/>
        <v>598091.72557892883</v>
      </c>
      <c r="E64" s="41">
        <f t="shared" si="7"/>
        <v>3121.9980472053999</v>
      </c>
      <c r="F64" s="54">
        <f t="shared" si="2"/>
        <v>0</v>
      </c>
      <c r="G64" s="41">
        <f t="shared" si="3"/>
        <v>3121.9980472053999</v>
      </c>
      <c r="H64" s="41">
        <f t="shared" si="4"/>
        <v>1190.6601833567754</v>
      </c>
      <c r="I64" s="41">
        <f t="shared" si="8"/>
        <v>1931.3378638486245</v>
      </c>
      <c r="J64" s="41">
        <f t="shared" si="5"/>
        <v>596901.06539557211</v>
      </c>
      <c r="K64" s="36"/>
      <c r="L64" s="36"/>
    </row>
    <row r="65" spans="2:12" x14ac:dyDescent="0.25">
      <c r="B65" s="39">
        <f t="shared" si="0"/>
        <v>63</v>
      </c>
      <c r="C65" s="40">
        <f t="shared" si="1"/>
        <v>44835</v>
      </c>
      <c r="D65" s="41">
        <f t="shared" si="6"/>
        <v>596901.06539557211</v>
      </c>
      <c r="E65" s="41">
        <f t="shared" si="7"/>
        <v>3121.9980472053999</v>
      </c>
      <c r="F65" s="54">
        <f t="shared" si="2"/>
        <v>0</v>
      </c>
      <c r="G65" s="41">
        <f t="shared" si="3"/>
        <v>3121.9980472053999</v>
      </c>
      <c r="H65" s="41">
        <f t="shared" si="4"/>
        <v>1194.5050235321983</v>
      </c>
      <c r="I65" s="41">
        <f t="shared" si="8"/>
        <v>1927.4930236732016</v>
      </c>
      <c r="J65" s="41">
        <f t="shared" si="5"/>
        <v>595706.56037203991</v>
      </c>
      <c r="K65" s="36"/>
      <c r="L65" s="36"/>
    </row>
    <row r="66" spans="2:12" x14ac:dyDescent="0.25">
      <c r="B66" s="39">
        <f t="shared" si="0"/>
        <v>64</v>
      </c>
      <c r="C66" s="40">
        <f t="shared" si="1"/>
        <v>44866</v>
      </c>
      <c r="D66" s="41">
        <f t="shared" si="6"/>
        <v>595706.56037203991</v>
      </c>
      <c r="E66" s="41">
        <f t="shared" si="7"/>
        <v>3121.9980472053999</v>
      </c>
      <c r="F66" s="54">
        <f t="shared" si="2"/>
        <v>0</v>
      </c>
      <c r="G66" s="41">
        <f t="shared" si="3"/>
        <v>3121.9980472053999</v>
      </c>
      <c r="H66" s="41">
        <f t="shared" si="4"/>
        <v>1198.3622793373545</v>
      </c>
      <c r="I66" s="41">
        <f t="shared" si="8"/>
        <v>1923.6357678680454</v>
      </c>
      <c r="J66" s="41">
        <f t="shared" si="5"/>
        <v>594508.19809270254</v>
      </c>
      <c r="K66" s="36"/>
      <c r="L66" s="36"/>
    </row>
    <row r="67" spans="2:12" x14ac:dyDescent="0.25">
      <c r="B67" s="39">
        <f t="shared" si="0"/>
        <v>65</v>
      </c>
      <c r="C67" s="40">
        <f t="shared" si="1"/>
        <v>44896</v>
      </c>
      <c r="D67" s="41">
        <f t="shared" si="6"/>
        <v>594508.19809270254</v>
      </c>
      <c r="E67" s="41">
        <f t="shared" si="7"/>
        <v>3121.9980472053999</v>
      </c>
      <c r="F67" s="54">
        <f t="shared" si="2"/>
        <v>0</v>
      </c>
      <c r="G67" s="41">
        <f t="shared" si="3"/>
        <v>3121.9980472053999</v>
      </c>
      <c r="H67" s="41">
        <f t="shared" si="4"/>
        <v>1202.231990864381</v>
      </c>
      <c r="I67" s="41">
        <f t="shared" si="8"/>
        <v>1919.7660563410188</v>
      </c>
      <c r="J67" s="41">
        <f t="shared" si="5"/>
        <v>593305.96610183816</v>
      </c>
      <c r="K67" s="36"/>
      <c r="L67" s="36"/>
    </row>
    <row r="68" spans="2:12" x14ac:dyDescent="0.25">
      <c r="B68" s="39">
        <f t="shared" ref="B68:B131" si="9">IF(Values_Entered,B67+1,"")</f>
        <v>66</v>
      </c>
      <c r="C68" s="40">
        <f t="shared" ref="C68:C131" si="10">IF(Pay_Num&lt;&gt;"",DATE(YEAR(C67),MONTH(C67)+1,DAY(C67)),"")</f>
        <v>44927</v>
      </c>
      <c r="D68" s="41">
        <f t="shared" si="6"/>
        <v>593305.96610183816</v>
      </c>
      <c r="E68" s="41">
        <f t="shared" si="7"/>
        <v>3121.9980472053999</v>
      </c>
      <c r="F68" s="54">
        <f t="shared" ref="F68:F131" si="11">IF(Pay_Num&lt;&gt;"",Scheduled_Extra_Payments,"")</f>
        <v>0</v>
      </c>
      <c r="G68" s="41">
        <f t="shared" ref="G68:G131" si="12">IF(Pay_Num&lt;&gt;"",Sched_Pay+Extra_Pay,"")</f>
        <v>3121.9980472053999</v>
      </c>
      <c r="H68" s="41">
        <f t="shared" ref="H68:H131" si="13">IF(Pay_Num&lt;&gt;"",Total_Pay-Int,"")</f>
        <v>1206.1141983348809</v>
      </c>
      <c r="I68" s="41">
        <f t="shared" si="8"/>
        <v>1915.8838488705189</v>
      </c>
      <c r="J68" s="41">
        <f t="shared" ref="J68:J131" si="14">IF(Pay_Num&lt;&gt;"",Beg_Bal-Princ,"")</f>
        <v>592099.8519035033</v>
      </c>
      <c r="K68" s="36"/>
      <c r="L68" s="36"/>
    </row>
    <row r="69" spans="2:12" x14ac:dyDescent="0.25">
      <c r="B69" s="39">
        <f t="shared" si="9"/>
        <v>67</v>
      </c>
      <c r="C69" s="40">
        <f t="shared" si="10"/>
        <v>44958</v>
      </c>
      <c r="D69" s="41">
        <f t="shared" ref="D69:D132" si="15">IF(Pay_Num&lt;&gt;"",J68,"")</f>
        <v>592099.8519035033</v>
      </c>
      <c r="E69" s="41">
        <f t="shared" ref="E69:E132" si="16">IF(Pay_Num&lt;&gt;"",Scheduled_Monthly_Payment,"")</f>
        <v>3121.9980472053999</v>
      </c>
      <c r="F69" s="54">
        <f t="shared" si="11"/>
        <v>0</v>
      </c>
      <c r="G69" s="41">
        <f t="shared" si="12"/>
        <v>3121.9980472053999</v>
      </c>
      <c r="H69" s="41">
        <f t="shared" si="13"/>
        <v>1210.0089421003372</v>
      </c>
      <c r="I69" s="41">
        <f t="shared" ref="I69:I132" si="17">IF(Pay_Num&lt;&gt;"",Beg_Bal*Interest_Rate/12,"")</f>
        <v>1911.9891051050627</v>
      </c>
      <c r="J69" s="41">
        <f t="shared" si="14"/>
        <v>590889.84296140296</v>
      </c>
      <c r="K69" s="36"/>
      <c r="L69" s="36"/>
    </row>
    <row r="70" spans="2:12" x14ac:dyDescent="0.25">
      <c r="B70" s="39">
        <f t="shared" si="9"/>
        <v>68</v>
      </c>
      <c r="C70" s="40">
        <f t="shared" si="10"/>
        <v>44986</v>
      </c>
      <c r="D70" s="41">
        <f t="shared" si="15"/>
        <v>590889.84296140296</v>
      </c>
      <c r="E70" s="41">
        <f t="shared" si="16"/>
        <v>3121.9980472053999</v>
      </c>
      <c r="F70" s="54">
        <f t="shared" si="11"/>
        <v>0</v>
      </c>
      <c r="G70" s="41">
        <f t="shared" si="12"/>
        <v>3121.9980472053999</v>
      </c>
      <c r="H70" s="41">
        <f t="shared" si="13"/>
        <v>1213.9162626425361</v>
      </c>
      <c r="I70" s="41">
        <f t="shared" si="17"/>
        <v>1908.0817845628637</v>
      </c>
      <c r="J70" s="41">
        <f t="shared" si="14"/>
        <v>589675.92669876048</v>
      </c>
      <c r="K70" s="36"/>
      <c r="L70" s="36"/>
    </row>
    <row r="71" spans="2:12" x14ac:dyDescent="0.25">
      <c r="B71" s="39">
        <f t="shared" si="9"/>
        <v>69</v>
      </c>
      <c r="C71" s="40">
        <f t="shared" si="10"/>
        <v>45017</v>
      </c>
      <c r="D71" s="41">
        <f t="shared" si="15"/>
        <v>589675.92669876048</v>
      </c>
      <c r="E71" s="41">
        <f t="shared" si="16"/>
        <v>3121.9980472053999</v>
      </c>
      <c r="F71" s="54">
        <f t="shared" si="11"/>
        <v>0</v>
      </c>
      <c r="G71" s="41">
        <f t="shared" si="12"/>
        <v>3121.9980472053999</v>
      </c>
      <c r="H71" s="41">
        <f t="shared" si="13"/>
        <v>1217.8362005739859</v>
      </c>
      <c r="I71" s="41">
        <f t="shared" si="17"/>
        <v>1904.1618466314139</v>
      </c>
      <c r="J71" s="41">
        <f t="shared" si="14"/>
        <v>588458.09049818653</v>
      </c>
      <c r="K71" s="36"/>
      <c r="L71" s="36"/>
    </row>
    <row r="72" spans="2:12" x14ac:dyDescent="0.25">
      <c r="B72" s="39">
        <f t="shared" si="9"/>
        <v>70</v>
      </c>
      <c r="C72" s="40">
        <f t="shared" si="10"/>
        <v>45047</v>
      </c>
      <c r="D72" s="41">
        <f t="shared" si="15"/>
        <v>588458.09049818653</v>
      </c>
      <c r="E72" s="41">
        <f t="shared" si="16"/>
        <v>3121.9980472053999</v>
      </c>
      <c r="F72" s="54">
        <f t="shared" si="11"/>
        <v>0</v>
      </c>
      <c r="G72" s="41">
        <f t="shared" si="12"/>
        <v>3121.9980472053999</v>
      </c>
      <c r="H72" s="41">
        <f t="shared" si="13"/>
        <v>1221.7687966383394</v>
      </c>
      <c r="I72" s="41">
        <f t="shared" si="17"/>
        <v>1900.2292505670605</v>
      </c>
      <c r="J72" s="41">
        <f t="shared" si="14"/>
        <v>587236.32170154818</v>
      </c>
      <c r="K72" s="36"/>
      <c r="L72" s="36"/>
    </row>
    <row r="73" spans="2:12" x14ac:dyDescent="0.25">
      <c r="B73" s="39">
        <f t="shared" si="9"/>
        <v>71</v>
      </c>
      <c r="C73" s="40">
        <f t="shared" si="10"/>
        <v>45078</v>
      </c>
      <c r="D73" s="41">
        <f t="shared" si="15"/>
        <v>587236.32170154818</v>
      </c>
      <c r="E73" s="41">
        <f t="shared" si="16"/>
        <v>3121.9980472053999</v>
      </c>
      <c r="F73" s="54">
        <f t="shared" si="11"/>
        <v>0</v>
      </c>
      <c r="G73" s="41">
        <f t="shared" si="12"/>
        <v>3121.9980472053999</v>
      </c>
      <c r="H73" s="41">
        <f t="shared" si="13"/>
        <v>1225.714091710817</v>
      </c>
      <c r="I73" s="41">
        <f t="shared" si="17"/>
        <v>1896.2839554945829</v>
      </c>
      <c r="J73" s="41">
        <f t="shared" si="14"/>
        <v>586010.60760983732</v>
      </c>
      <c r="K73" s="36"/>
      <c r="L73" s="36"/>
    </row>
    <row r="74" spans="2:12" x14ac:dyDescent="0.25">
      <c r="B74" s="39">
        <f t="shared" si="9"/>
        <v>72</v>
      </c>
      <c r="C74" s="40">
        <f t="shared" si="10"/>
        <v>45108</v>
      </c>
      <c r="D74" s="41">
        <f t="shared" si="15"/>
        <v>586010.60760983732</v>
      </c>
      <c r="E74" s="41">
        <f t="shared" si="16"/>
        <v>3121.9980472053999</v>
      </c>
      <c r="F74" s="54">
        <f t="shared" si="11"/>
        <v>0</v>
      </c>
      <c r="G74" s="41">
        <f t="shared" si="12"/>
        <v>3121.9980472053999</v>
      </c>
      <c r="H74" s="41">
        <f t="shared" si="13"/>
        <v>1229.6721267986336</v>
      </c>
      <c r="I74" s="41">
        <f t="shared" si="17"/>
        <v>1892.3259204067663</v>
      </c>
      <c r="J74" s="41">
        <f t="shared" si="14"/>
        <v>584780.93548303866</v>
      </c>
      <c r="K74" s="36"/>
      <c r="L74" s="36"/>
    </row>
    <row r="75" spans="2:12" x14ac:dyDescent="0.25">
      <c r="B75" s="39">
        <f t="shared" si="9"/>
        <v>73</v>
      </c>
      <c r="C75" s="40">
        <f t="shared" si="10"/>
        <v>45139</v>
      </c>
      <c r="D75" s="41">
        <f t="shared" si="15"/>
        <v>584780.93548303866</v>
      </c>
      <c r="E75" s="41">
        <f t="shared" si="16"/>
        <v>3121.9980472053999</v>
      </c>
      <c r="F75" s="54">
        <f t="shared" si="11"/>
        <v>0</v>
      </c>
      <c r="G75" s="41">
        <f t="shared" si="12"/>
        <v>3121.9980472053999</v>
      </c>
      <c r="H75" s="41">
        <f t="shared" si="13"/>
        <v>1233.6429430414207</v>
      </c>
      <c r="I75" s="41">
        <f t="shared" si="17"/>
        <v>1888.3551041639791</v>
      </c>
      <c r="J75" s="41">
        <f t="shared" si="14"/>
        <v>583547.29253999726</v>
      </c>
      <c r="K75" s="36"/>
      <c r="L75" s="36"/>
    </row>
    <row r="76" spans="2:12" x14ac:dyDescent="0.25">
      <c r="B76" s="39">
        <f t="shared" si="9"/>
        <v>74</v>
      </c>
      <c r="C76" s="40">
        <f t="shared" si="10"/>
        <v>45170</v>
      </c>
      <c r="D76" s="41">
        <f t="shared" si="15"/>
        <v>583547.29253999726</v>
      </c>
      <c r="E76" s="41">
        <f t="shared" si="16"/>
        <v>3121.9980472053999</v>
      </c>
      <c r="F76" s="54">
        <f t="shared" si="11"/>
        <v>0</v>
      </c>
      <c r="G76" s="41">
        <f t="shared" si="12"/>
        <v>3121.9980472053999</v>
      </c>
      <c r="H76" s="41">
        <f t="shared" si="13"/>
        <v>1237.6265817116587</v>
      </c>
      <c r="I76" s="41">
        <f t="shared" si="17"/>
        <v>1884.3714654937412</v>
      </c>
      <c r="J76" s="41">
        <f t="shared" si="14"/>
        <v>582309.66595828556</v>
      </c>
      <c r="K76" s="36"/>
      <c r="L76" s="36"/>
    </row>
    <row r="77" spans="2:12" x14ac:dyDescent="0.25">
      <c r="B77" s="39">
        <f t="shared" si="9"/>
        <v>75</v>
      </c>
      <c r="C77" s="40">
        <f t="shared" si="10"/>
        <v>45200</v>
      </c>
      <c r="D77" s="41">
        <f t="shared" si="15"/>
        <v>582309.66595828556</v>
      </c>
      <c r="E77" s="41">
        <f t="shared" si="16"/>
        <v>3121.9980472053999</v>
      </c>
      <c r="F77" s="54">
        <f t="shared" si="11"/>
        <v>0</v>
      </c>
      <c r="G77" s="41">
        <f t="shared" si="12"/>
        <v>3121.9980472053999</v>
      </c>
      <c r="H77" s="41">
        <f t="shared" si="13"/>
        <v>1241.6230842151028</v>
      </c>
      <c r="I77" s="41">
        <f t="shared" si="17"/>
        <v>1880.374962990297</v>
      </c>
      <c r="J77" s="41">
        <f t="shared" si="14"/>
        <v>581068.04287407047</v>
      </c>
      <c r="K77" s="36"/>
      <c r="L77" s="36"/>
    </row>
    <row r="78" spans="2:12" x14ac:dyDescent="0.25">
      <c r="B78" s="39">
        <f t="shared" si="9"/>
        <v>76</v>
      </c>
      <c r="C78" s="40">
        <f t="shared" si="10"/>
        <v>45231</v>
      </c>
      <c r="D78" s="41">
        <f t="shared" si="15"/>
        <v>581068.04287407047</v>
      </c>
      <c r="E78" s="41">
        <f t="shared" si="16"/>
        <v>3121.9980472053999</v>
      </c>
      <c r="F78" s="54">
        <f t="shared" si="11"/>
        <v>0</v>
      </c>
      <c r="G78" s="41">
        <f t="shared" si="12"/>
        <v>3121.9980472053999</v>
      </c>
      <c r="H78" s="41">
        <f t="shared" si="13"/>
        <v>1245.6324920912141</v>
      </c>
      <c r="I78" s="41">
        <f t="shared" si="17"/>
        <v>1876.3655551141858</v>
      </c>
      <c r="J78" s="41">
        <f t="shared" si="14"/>
        <v>579822.41038197931</v>
      </c>
      <c r="K78" s="36"/>
      <c r="L78" s="36"/>
    </row>
    <row r="79" spans="2:12" x14ac:dyDescent="0.25">
      <c r="B79" s="39">
        <f t="shared" si="9"/>
        <v>77</v>
      </c>
      <c r="C79" s="40">
        <f t="shared" si="10"/>
        <v>45261</v>
      </c>
      <c r="D79" s="41">
        <f t="shared" si="15"/>
        <v>579822.41038197931</v>
      </c>
      <c r="E79" s="41">
        <f t="shared" si="16"/>
        <v>3121.9980472053999</v>
      </c>
      <c r="F79" s="54">
        <f t="shared" si="11"/>
        <v>0</v>
      </c>
      <c r="G79" s="41">
        <f t="shared" si="12"/>
        <v>3121.9980472053999</v>
      </c>
      <c r="H79" s="41">
        <f t="shared" si="13"/>
        <v>1249.6548470135917</v>
      </c>
      <c r="I79" s="41">
        <f t="shared" si="17"/>
        <v>1872.3432001918081</v>
      </c>
      <c r="J79" s="41">
        <f t="shared" si="14"/>
        <v>578572.75553496566</v>
      </c>
      <c r="K79" s="36"/>
      <c r="L79" s="36"/>
    </row>
    <row r="80" spans="2:12" x14ac:dyDescent="0.25">
      <c r="B80" s="39">
        <f t="shared" si="9"/>
        <v>78</v>
      </c>
      <c r="C80" s="40">
        <f t="shared" si="10"/>
        <v>45292</v>
      </c>
      <c r="D80" s="41">
        <f t="shared" si="15"/>
        <v>578572.75553496566</v>
      </c>
      <c r="E80" s="41">
        <f t="shared" si="16"/>
        <v>3121.9980472053999</v>
      </c>
      <c r="F80" s="54">
        <f t="shared" si="11"/>
        <v>0</v>
      </c>
      <c r="G80" s="41">
        <f t="shared" si="12"/>
        <v>3121.9980472053999</v>
      </c>
      <c r="H80" s="41">
        <f t="shared" si="13"/>
        <v>1253.6901907904064</v>
      </c>
      <c r="I80" s="41">
        <f t="shared" si="17"/>
        <v>1868.3078564149935</v>
      </c>
      <c r="J80" s="41">
        <f t="shared" si="14"/>
        <v>577319.06534417521</v>
      </c>
      <c r="K80" s="36"/>
      <c r="L80" s="36"/>
    </row>
    <row r="81" spans="2:12" x14ac:dyDescent="0.25">
      <c r="B81" s="39">
        <f t="shared" si="9"/>
        <v>79</v>
      </c>
      <c r="C81" s="40">
        <f t="shared" si="10"/>
        <v>45323</v>
      </c>
      <c r="D81" s="41">
        <f t="shared" si="15"/>
        <v>577319.06534417521</v>
      </c>
      <c r="E81" s="41">
        <f t="shared" si="16"/>
        <v>3121.9980472053999</v>
      </c>
      <c r="F81" s="54">
        <f t="shared" si="11"/>
        <v>0</v>
      </c>
      <c r="G81" s="41">
        <f t="shared" si="12"/>
        <v>3121.9980472053999</v>
      </c>
      <c r="H81" s="41">
        <f t="shared" si="13"/>
        <v>1257.7385653648341</v>
      </c>
      <c r="I81" s="41">
        <f t="shared" si="17"/>
        <v>1864.2594818405657</v>
      </c>
      <c r="J81" s="41">
        <f t="shared" si="14"/>
        <v>576061.32677881035</v>
      </c>
      <c r="K81" s="36"/>
      <c r="L81" s="36"/>
    </row>
    <row r="82" spans="2:12" x14ac:dyDescent="0.25">
      <c r="B82" s="39">
        <f t="shared" si="9"/>
        <v>80</v>
      </c>
      <c r="C82" s="40">
        <f t="shared" si="10"/>
        <v>45352</v>
      </c>
      <c r="D82" s="41">
        <f t="shared" si="15"/>
        <v>576061.32677881035</v>
      </c>
      <c r="E82" s="41">
        <f t="shared" si="16"/>
        <v>3121.9980472053999</v>
      </c>
      <c r="F82" s="54">
        <f t="shared" si="11"/>
        <v>0</v>
      </c>
      <c r="G82" s="41">
        <f t="shared" si="12"/>
        <v>3121.9980472053999</v>
      </c>
      <c r="H82" s="41">
        <f t="shared" si="13"/>
        <v>1261.8000128154913</v>
      </c>
      <c r="I82" s="41">
        <f t="shared" si="17"/>
        <v>1860.1980343899086</v>
      </c>
      <c r="J82" s="41">
        <f t="shared" si="14"/>
        <v>574799.52676599484</v>
      </c>
      <c r="K82" s="36"/>
      <c r="L82" s="36"/>
    </row>
    <row r="83" spans="2:12" x14ac:dyDescent="0.25">
      <c r="B83" s="39">
        <f t="shared" si="9"/>
        <v>81</v>
      </c>
      <c r="C83" s="40">
        <f t="shared" si="10"/>
        <v>45383</v>
      </c>
      <c r="D83" s="41">
        <f t="shared" si="15"/>
        <v>574799.52676599484</v>
      </c>
      <c r="E83" s="41">
        <f t="shared" si="16"/>
        <v>3121.9980472053999</v>
      </c>
      <c r="F83" s="54">
        <f t="shared" si="11"/>
        <v>0</v>
      </c>
      <c r="G83" s="41">
        <f t="shared" si="12"/>
        <v>3121.9980472053999</v>
      </c>
      <c r="H83" s="41">
        <f t="shared" si="13"/>
        <v>1265.8745753568749</v>
      </c>
      <c r="I83" s="41">
        <f t="shared" si="17"/>
        <v>1856.123471848525</v>
      </c>
      <c r="J83" s="41">
        <f t="shared" si="14"/>
        <v>573533.65219063801</v>
      </c>
      <c r="K83" s="36"/>
      <c r="L83" s="36"/>
    </row>
    <row r="84" spans="2:12" x14ac:dyDescent="0.25">
      <c r="B84" s="39">
        <f t="shared" si="9"/>
        <v>82</v>
      </c>
      <c r="C84" s="40">
        <f t="shared" si="10"/>
        <v>45413</v>
      </c>
      <c r="D84" s="41">
        <f t="shared" si="15"/>
        <v>573533.65219063801</v>
      </c>
      <c r="E84" s="41">
        <f t="shared" si="16"/>
        <v>3121.9980472053999</v>
      </c>
      <c r="F84" s="54">
        <f t="shared" si="11"/>
        <v>0</v>
      </c>
      <c r="G84" s="41">
        <f t="shared" si="12"/>
        <v>3121.9980472053999</v>
      </c>
      <c r="H84" s="41">
        <f t="shared" si="13"/>
        <v>1269.9622953397979</v>
      </c>
      <c r="I84" s="41">
        <f t="shared" si="17"/>
        <v>1852.0357518656019</v>
      </c>
      <c r="J84" s="41">
        <f t="shared" si="14"/>
        <v>572263.68989529822</v>
      </c>
      <c r="K84" s="36"/>
      <c r="L84" s="36"/>
    </row>
    <row r="85" spans="2:12" x14ac:dyDescent="0.25">
      <c r="B85" s="39">
        <f t="shared" si="9"/>
        <v>83</v>
      </c>
      <c r="C85" s="40">
        <f t="shared" si="10"/>
        <v>45444</v>
      </c>
      <c r="D85" s="41">
        <f t="shared" si="15"/>
        <v>572263.68989529822</v>
      </c>
      <c r="E85" s="41">
        <f t="shared" si="16"/>
        <v>3121.9980472053999</v>
      </c>
      <c r="F85" s="54">
        <f t="shared" si="11"/>
        <v>0</v>
      </c>
      <c r="G85" s="41">
        <f t="shared" si="12"/>
        <v>3121.9980472053999</v>
      </c>
      <c r="H85" s="41">
        <f t="shared" si="13"/>
        <v>1274.0632152518326</v>
      </c>
      <c r="I85" s="41">
        <f t="shared" si="17"/>
        <v>1847.9348319535673</v>
      </c>
      <c r="J85" s="41">
        <f t="shared" si="14"/>
        <v>570989.62668004644</v>
      </c>
      <c r="K85" s="36"/>
      <c r="L85" s="36"/>
    </row>
    <row r="86" spans="2:12" x14ac:dyDescent="0.25">
      <c r="B86" s="58">
        <f t="shared" si="9"/>
        <v>84</v>
      </c>
      <c r="C86" s="59">
        <f t="shared" si="10"/>
        <v>45474</v>
      </c>
      <c r="D86" s="60">
        <f t="shared" si="15"/>
        <v>570989.62668004644</v>
      </c>
      <c r="E86" s="60">
        <f t="shared" si="16"/>
        <v>3121.9980472053999</v>
      </c>
      <c r="F86" s="61">
        <f t="shared" si="11"/>
        <v>0</v>
      </c>
      <c r="G86" s="60">
        <f t="shared" si="12"/>
        <v>3121.9980472053999</v>
      </c>
      <c r="H86" s="60">
        <f t="shared" si="13"/>
        <v>1278.17737771775</v>
      </c>
      <c r="I86" s="60">
        <f t="shared" si="17"/>
        <v>1843.8206694876499</v>
      </c>
      <c r="J86" s="60">
        <f t="shared" si="14"/>
        <v>569711.44930232863</v>
      </c>
      <c r="K86" s="62"/>
      <c r="L86" s="62"/>
    </row>
    <row r="87" spans="2:12" x14ac:dyDescent="0.25">
      <c r="B87" s="39">
        <f t="shared" si="9"/>
        <v>85</v>
      </c>
      <c r="C87" s="40">
        <f t="shared" si="10"/>
        <v>45505</v>
      </c>
      <c r="D87" s="41">
        <f t="shared" si="15"/>
        <v>569711.44930232863</v>
      </c>
      <c r="E87" s="41">
        <f t="shared" si="16"/>
        <v>3121.9980472053999</v>
      </c>
      <c r="F87" s="54">
        <f t="shared" si="11"/>
        <v>0</v>
      </c>
      <c r="G87" s="41">
        <f t="shared" si="12"/>
        <v>3121.9980472053999</v>
      </c>
      <c r="H87" s="41">
        <f t="shared" si="13"/>
        <v>1282.3048254999637</v>
      </c>
      <c r="I87" s="41">
        <f t="shared" si="17"/>
        <v>1839.6932217054361</v>
      </c>
      <c r="J87" s="41">
        <f t="shared" si="14"/>
        <v>568429.14447682863</v>
      </c>
      <c r="K87" s="36"/>
      <c r="L87" s="36"/>
    </row>
    <row r="88" spans="2:12" x14ac:dyDescent="0.25">
      <c r="B88" s="39">
        <f t="shared" si="9"/>
        <v>86</v>
      </c>
      <c r="C88" s="40">
        <f t="shared" si="10"/>
        <v>45536</v>
      </c>
      <c r="D88" s="41">
        <f t="shared" si="15"/>
        <v>568429.14447682863</v>
      </c>
      <c r="E88" s="41">
        <f t="shared" si="16"/>
        <v>3121.9980472053999</v>
      </c>
      <c r="F88" s="54">
        <f t="shared" si="11"/>
        <v>0</v>
      </c>
      <c r="G88" s="41">
        <f t="shared" si="12"/>
        <v>3121.9980472053999</v>
      </c>
      <c r="H88" s="41">
        <f t="shared" si="13"/>
        <v>1286.4456014989742</v>
      </c>
      <c r="I88" s="41">
        <f t="shared" si="17"/>
        <v>1835.5524457064257</v>
      </c>
      <c r="J88" s="41">
        <f t="shared" si="14"/>
        <v>567142.69887532969</v>
      </c>
      <c r="K88" s="36"/>
      <c r="L88" s="36"/>
    </row>
    <row r="89" spans="2:12" x14ac:dyDescent="0.25">
      <c r="B89" s="39">
        <f t="shared" si="9"/>
        <v>87</v>
      </c>
      <c r="C89" s="40">
        <f t="shared" si="10"/>
        <v>45566</v>
      </c>
      <c r="D89" s="41">
        <f t="shared" si="15"/>
        <v>567142.69887532969</v>
      </c>
      <c r="E89" s="41">
        <f t="shared" si="16"/>
        <v>3121.9980472053999</v>
      </c>
      <c r="F89" s="54">
        <f t="shared" si="11"/>
        <v>0</v>
      </c>
      <c r="G89" s="41">
        <f t="shared" si="12"/>
        <v>3121.9980472053999</v>
      </c>
      <c r="H89" s="41">
        <f t="shared" si="13"/>
        <v>1290.5997487538145</v>
      </c>
      <c r="I89" s="41">
        <f t="shared" si="17"/>
        <v>1831.3982984515853</v>
      </c>
      <c r="J89" s="41">
        <f t="shared" si="14"/>
        <v>565852.09912657586</v>
      </c>
      <c r="K89" s="36"/>
      <c r="L89" s="36"/>
    </row>
    <row r="90" spans="2:12" x14ac:dyDescent="0.25">
      <c r="B90" s="39">
        <f t="shared" si="9"/>
        <v>88</v>
      </c>
      <c r="C90" s="40">
        <f t="shared" si="10"/>
        <v>45597</v>
      </c>
      <c r="D90" s="41">
        <f t="shared" si="15"/>
        <v>565852.09912657586</v>
      </c>
      <c r="E90" s="41">
        <f t="shared" si="16"/>
        <v>3121.9980472053999</v>
      </c>
      <c r="F90" s="54">
        <f t="shared" si="11"/>
        <v>0</v>
      </c>
      <c r="G90" s="41">
        <f t="shared" si="12"/>
        <v>3121.9980472053999</v>
      </c>
      <c r="H90" s="41">
        <f t="shared" si="13"/>
        <v>1294.7673104424987</v>
      </c>
      <c r="I90" s="41">
        <f t="shared" si="17"/>
        <v>1827.2307367629012</v>
      </c>
      <c r="J90" s="41">
        <f t="shared" si="14"/>
        <v>564557.33181613334</v>
      </c>
      <c r="K90" s="36"/>
      <c r="L90" s="36"/>
    </row>
    <row r="91" spans="2:12" x14ac:dyDescent="0.25">
      <c r="B91" s="39">
        <f t="shared" si="9"/>
        <v>89</v>
      </c>
      <c r="C91" s="40">
        <f t="shared" si="10"/>
        <v>45627</v>
      </c>
      <c r="D91" s="41">
        <f t="shared" si="15"/>
        <v>564557.33181613334</v>
      </c>
      <c r="E91" s="41">
        <f t="shared" si="16"/>
        <v>3121.9980472053999</v>
      </c>
      <c r="F91" s="54">
        <f t="shared" si="11"/>
        <v>0</v>
      </c>
      <c r="G91" s="41">
        <f t="shared" si="12"/>
        <v>3121.9980472053999</v>
      </c>
      <c r="H91" s="41">
        <f t="shared" si="13"/>
        <v>1298.9483298824694</v>
      </c>
      <c r="I91" s="41">
        <f t="shared" si="17"/>
        <v>1823.0497173229305</v>
      </c>
      <c r="J91" s="41">
        <f t="shared" si="14"/>
        <v>563258.38348625088</v>
      </c>
      <c r="K91" s="36"/>
      <c r="L91" s="36"/>
    </row>
    <row r="92" spans="2:12" x14ac:dyDescent="0.25">
      <c r="B92" s="39">
        <f t="shared" si="9"/>
        <v>90</v>
      </c>
      <c r="C92" s="40">
        <f t="shared" si="10"/>
        <v>45658</v>
      </c>
      <c r="D92" s="41">
        <f t="shared" si="15"/>
        <v>563258.38348625088</v>
      </c>
      <c r="E92" s="41">
        <f t="shared" si="16"/>
        <v>3121.9980472053999</v>
      </c>
      <c r="F92" s="54">
        <f t="shared" si="11"/>
        <v>0</v>
      </c>
      <c r="G92" s="41">
        <f t="shared" si="12"/>
        <v>3121.9980472053999</v>
      </c>
      <c r="H92" s="41">
        <f t="shared" si="13"/>
        <v>1303.1428505310482</v>
      </c>
      <c r="I92" s="41">
        <f t="shared" si="17"/>
        <v>1818.8551966743516</v>
      </c>
      <c r="J92" s="41">
        <f t="shared" si="14"/>
        <v>561955.24063571985</v>
      </c>
      <c r="K92" s="36"/>
      <c r="L92" s="36"/>
    </row>
    <row r="93" spans="2:12" x14ac:dyDescent="0.25">
      <c r="B93" s="39">
        <f t="shared" si="9"/>
        <v>91</v>
      </c>
      <c r="C93" s="40">
        <f t="shared" si="10"/>
        <v>45689</v>
      </c>
      <c r="D93" s="41">
        <f t="shared" si="15"/>
        <v>561955.24063571985</v>
      </c>
      <c r="E93" s="41">
        <f t="shared" si="16"/>
        <v>3121.9980472053999</v>
      </c>
      <c r="F93" s="54">
        <f t="shared" si="11"/>
        <v>0</v>
      </c>
      <c r="G93" s="41">
        <f t="shared" si="12"/>
        <v>3121.9980472053999</v>
      </c>
      <c r="H93" s="41">
        <f t="shared" si="13"/>
        <v>1307.3509159858879</v>
      </c>
      <c r="I93" s="41">
        <f t="shared" si="17"/>
        <v>1814.6471312195119</v>
      </c>
      <c r="J93" s="41">
        <f t="shared" si="14"/>
        <v>560647.88971973397</v>
      </c>
      <c r="K93" s="36"/>
      <c r="L93" s="36"/>
    </row>
    <row r="94" spans="2:12" x14ac:dyDescent="0.25">
      <c r="B94" s="39">
        <f t="shared" si="9"/>
        <v>92</v>
      </c>
      <c r="C94" s="40">
        <f t="shared" si="10"/>
        <v>45717</v>
      </c>
      <c r="D94" s="41">
        <f t="shared" si="15"/>
        <v>560647.88971973397</v>
      </c>
      <c r="E94" s="41">
        <f t="shared" si="16"/>
        <v>3121.9980472053999</v>
      </c>
      <c r="F94" s="54">
        <f t="shared" si="11"/>
        <v>0</v>
      </c>
      <c r="G94" s="41">
        <f t="shared" si="12"/>
        <v>3121.9980472053999</v>
      </c>
      <c r="H94" s="41">
        <f t="shared" si="13"/>
        <v>1311.5725699854254</v>
      </c>
      <c r="I94" s="41">
        <f t="shared" si="17"/>
        <v>1810.4254772199745</v>
      </c>
      <c r="J94" s="41">
        <f t="shared" si="14"/>
        <v>559336.31714974856</v>
      </c>
      <c r="K94" s="36"/>
      <c r="L94" s="36"/>
    </row>
    <row r="95" spans="2:12" x14ac:dyDescent="0.25">
      <c r="B95" s="39">
        <f t="shared" si="9"/>
        <v>93</v>
      </c>
      <c r="C95" s="40">
        <f t="shared" si="10"/>
        <v>45748</v>
      </c>
      <c r="D95" s="41">
        <f t="shared" si="15"/>
        <v>559336.31714974856</v>
      </c>
      <c r="E95" s="41">
        <f t="shared" si="16"/>
        <v>3121.9980472053999</v>
      </c>
      <c r="F95" s="54">
        <f t="shared" si="11"/>
        <v>0</v>
      </c>
      <c r="G95" s="41">
        <f t="shared" si="12"/>
        <v>3121.9980472053999</v>
      </c>
      <c r="H95" s="41">
        <f t="shared" si="13"/>
        <v>1315.8078564093369</v>
      </c>
      <c r="I95" s="41">
        <f t="shared" si="17"/>
        <v>1806.190190796063</v>
      </c>
      <c r="J95" s="41">
        <f t="shared" si="14"/>
        <v>558020.50929333922</v>
      </c>
      <c r="K95" s="36"/>
      <c r="L95" s="36"/>
    </row>
    <row r="96" spans="2:12" x14ac:dyDescent="0.25">
      <c r="B96" s="39">
        <f t="shared" si="9"/>
        <v>94</v>
      </c>
      <c r="C96" s="40">
        <f t="shared" si="10"/>
        <v>45778</v>
      </c>
      <c r="D96" s="41">
        <f t="shared" si="15"/>
        <v>558020.50929333922</v>
      </c>
      <c r="E96" s="41">
        <f t="shared" si="16"/>
        <v>3121.9980472053999</v>
      </c>
      <c r="F96" s="54">
        <f t="shared" si="11"/>
        <v>0</v>
      </c>
      <c r="G96" s="41">
        <f t="shared" si="12"/>
        <v>3121.9980472053999</v>
      </c>
      <c r="H96" s="41">
        <f t="shared" si="13"/>
        <v>1320.056819278992</v>
      </c>
      <c r="I96" s="41">
        <f t="shared" si="17"/>
        <v>1801.9412279264079</v>
      </c>
      <c r="J96" s="41">
        <f t="shared" si="14"/>
        <v>556700.45247406024</v>
      </c>
      <c r="K96" s="36"/>
      <c r="L96" s="36"/>
    </row>
    <row r="97" spans="2:12" x14ac:dyDescent="0.25">
      <c r="B97" s="39">
        <f t="shared" si="9"/>
        <v>95</v>
      </c>
      <c r="C97" s="40">
        <f t="shared" si="10"/>
        <v>45809</v>
      </c>
      <c r="D97" s="41">
        <f t="shared" si="15"/>
        <v>556700.45247406024</v>
      </c>
      <c r="E97" s="41">
        <f t="shared" si="16"/>
        <v>3121.9980472053999</v>
      </c>
      <c r="F97" s="54">
        <f t="shared" si="11"/>
        <v>0</v>
      </c>
      <c r="G97" s="41">
        <f t="shared" si="12"/>
        <v>3121.9980472053999</v>
      </c>
      <c r="H97" s="41">
        <f t="shared" si="13"/>
        <v>1324.3195027579136</v>
      </c>
      <c r="I97" s="41">
        <f t="shared" si="17"/>
        <v>1797.6785444474863</v>
      </c>
      <c r="J97" s="41">
        <f t="shared" si="14"/>
        <v>555376.13297130237</v>
      </c>
      <c r="K97" s="36"/>
      <c r="L97" s="36"/>
    </row>
    <row r="98" spans="2:12" x14ac:dyDescent="0.25">
      <c r="B98" s="39">
        <f t="shared" si="9"/>
        <v>96</v>
      </c>
      <c r="C98" s="40">
        <f t="shared" si="10"/>
        <v>45839</v>
      </c>
      <c r="D98" s="41">
        <f t="shared" si="15"/>
        <v>555376.13297130237</v>
      </c>
      <c r="E98" s="41">
        <f t="shared" si="16"/>
        <v>3121.9980472053999</v>
      </c>
      <c r="F98" s="54">
        <f t="shared" si="11"/>
        <v>0</v>
      </c>
      <c r="G98" s="41">
        <f t="shared" si="12"/>
        <v>3121.9980472053999</v>
      </c>
      <c r="H98" s="41">
        <f t="shared" si="13"/>
        <v>1328.5959511522358</v>
      </c>
      <c r="I98" s="41">
        <f t="shared" si="17"/>
        <v>1793.4020960531641</v>
      </c>
      <c r="J98" s="41">
        <f t="shared" si="14"/>
        <v>554047.53702015011</v>
      </c>
      <c r="K98" s="36"/>
      <c r="L98" s="36"/>
    </row>
    <row r="99" spans="2:12" x14ac:dyDescent="0.25">
      <c r="B99" s="39">
        <f t="shared" si="9"/>
        <v>97</v>
      </c>
      <c r="C99" s="40">
        <f t="shared" si="10"/>
        <v>45870</v>
      </c>
      <c r="D99" s="41">
        <f t="shared" si="15"/>
        <v>554047.53702015011</v>
      </c>
      <c r="E99" s="41">
        <f t="shared" si="16"/>
        <v>3121.9980472053999</v>
      </c>
      <c r="F99" s="54">
        <f t="shared" si="11"/>
        <v>0</v>
      </c>
      <c r="G99" s="41">
        <f t="shared" si="12"/>
        <v>3121.9980472053999</v>
      </c>
      <c r="H99" s="41">
        <f t="shared" si="13"/>
        <v>1332.8862089111651</v>
      </c>
      <c r="I99" s="41">
        <f t="shared" si="17"/>
        <v>1789.1118382942348</v>
      </c>
      <c r="J99" s="41">
        <f t="shared" si="14"/>
        <v>552714.65081123891</v>
      </c>
      <c r="K99" s="36"/>
      <c r="L99" s="36"/>
    </row>
    <row r="100" spans="2:12" x14ac:dyDescent="0.25">
      <c r="B100" s="39">
        <f t="shared" si="9"/>
        <v>98</v>
      </c>
      <c r="C100" s="40">
        <f t="shared" si="10"/>
        <v>45901</v>
      </c>
      <c r="D100" s="41">
        <f t="shared" si="15"/>
        <v>552714.65081123891</v>
      </c>
      <c r="E100" s="41">
        <f t="shared" si="16"/>
        <v>3121.9980472053999</v>
      </c>
      <c r="F100" s="54">
        <f t="shared" si="11"/>
        <v>0</v>
      </c>
      <c r="G100" s="41">
        <f t="shared" si="12"/>
        <v>3121.9980472053999</v>
      </c>
      <c r="H100" s="41">
        <f t="shared" si="13"/>
        <v>1337.1903206274408</v>
      </c>
      <c r="I100" s="41">
        <f t="shared" si="17"/>
        <v>1784.8077265779591</v>
      </c>
      <c r="J100" s="41">
        <f t="shared" si="14"/>
        <v>551377.4604906115</v>
      </c>
      <c r="K100" s="36"/>
      <c r="L100" s="36"/>
    </row>
    <row r="101" spans="2:12" x14ac:dyDescent="0.25">
      <c r="B101" s="39">
        <f t="shared" si="9"/>
        <v>99</v>
      </c>
      <c r="C101" s="40">
        <f t="shared" si="10"/>
        <v>45931</v>
      </c>
      <c r="D101" s="41">
        <f t="shared" si="15"/>
        <v>551377.4604906115</v>
      </c>
      <c r="E101" s="41">
        <f t="shared" si="16"/>
        <v>3121.9980472053999</v>
      </c>
      <c r="F101" s="54">
        <f t="shared" si="11"/>
        <v>0</v>
      </c>
      <c r="G101" s="41">
        <f t="shared" si="12"/>
        <v>3121.9980472053999</v>
      </c>
      <c r="H101" s="41">
        <f t="shared" si="13"/>
        <v>1341.5083310378002</v>
      </c>
      <c r="I101" s="41">
        <f t="shared" si="17"/>
        <v>1780.4897161675997</v>
      </c>
      <c r="J101" s="41">
        <f t="shared" si="14"/>
        <v>550035.95215957367</v>
      </c>
      <c r="K101" s="36"/>
      <c r="L101" s="36"/>
    </row>
    <row r="102" spans="2:12" x14ac:dyDescent="0.25">
      <c r="B102" s="39">
        <f t="shared" si="9"/>
        <v>100</v>
      </c>
      <c r="C102" s="40">
        <f t="shared" si="10"/>
        <v>45962</v>
      </c>
      <c r="D102" s="41">
        <f t="shared" si="15"/>
        <v>550035.95215957367</v>
      </c>
      <c r="E102" s="41">
        <f t="shared" si="16"/>
        <v>3121.9980472053999</v>
      </c>
      <c r="F102" s="54">
        <f t="shared" si="11"/>
        <v>0</v>
      </c>
      <c r="G102" s="41">
        <f t="shared" si="12"/>
        <v>3121.9980472053999</v>
      </c>
      <c r="H102" s="41">
        <f t="shared" si="13"/>
        <v>1345.8402850234431</v>
      </c>
      <c r="I102" s="41">
        <f t="shared" si="17"/>
        <v>1776.1577621819567</v>
      </c>
      <c r="J102" s="41">
        <f t="shared" si="14"/>
        <v>548690.11187455023</v>
      </c>
      <c r="K102" s="36"/>
      <c r="L102" s="36"/>
    </row>
    <row r="103" spans="2:12" x14ac:dyDescent="0.25">
      <c r="B103" s="39">
        <f t="shared" si="9"/>
        <v>101</v>
      </c>
      <c r="C103" s="40">
        <f t="shared" si="10"/>
        <v>45992</v>
      </c>
      <c r="D103" s="41">
        <f t="shared" si="15"/>
        <v>548690.11187455023</v>
      </c>
      <c r="E103" s="41">
        <f t="shared" si="16"/>
        <v>3121.9980472053999</v>
      </c>
      <c r="F103" s="54">
        <f t="shared" si="11"/>
        <v>0</v>
      </c>
      <c r="G103" s="41">
        <f t="shared" si="12"/>
        <v>3121.9980472053999</v>
      </c>
      <c r="H103" s="41">
        <f t="shared" si="13"/>
        <v>1350.186227610498</v>
      </c>
      <c r="I103" s="41">
        <f t="shared" si="17"/>
        <v>1771.8118195949019</v>
      </c>
      <c r="J103" s="41">
        <f t="shared" si="14"/>
        <v>547339.92564693978</v>
      </c>
      <c r="K103" s="36"/>
      <c r="L103" s="36"/>
    </row>
    <row r="104" spans="2:12" x14ac:dyDescent="0.25">
      <c r="B104" s="39">
        <f t="shared" si="9"/>
        <v>102</v>
      </c>
      <c r="C104" s="40">
        <f t="shared" si="10"/>
        <v>46023</v>
      </c>
      <c r="D104" s="41">
        <f t="shared" si="15"/>
        <v>547339.92564693978</v>
      </c>
      <c r="E104" s="41">
        <f t="shared" si="16"/>
        <v>3121.9980472053999</v>
      </c>
      <c r="F104" s="54">
        <f t="shared" si="11"/>
        <v>0</v>
      </c>
      <c r="G104" s="41">
        <f t="shared" si="12"/>
        <v>3121.9980472053999</v>
      </c>
      <c r="H104" s="41">
        <f t="shared" si="13"/>
        <v>1354.5462039704903</v>
      </c>
      <c r="I104" s="41">
        <f t="shared" si="17"/>
        <v>1767.4518432349096</v>
      </c>
      <c r="J104" s="41">
        <f t="shared" si="14"/>
        <v>545985.37944296934</v>
      </c>
      <c r="K104" s="36"/>
      <c r="L104" s="36"/>
    </row>
    <row r="105" spans="2:12" x14ac:dyDescent="0.25">
      <c r="B105" s="39">
        <f t="shared" si="9"/>
        <v>103</v>
      </c>
      <c r="C105" s="40">
        <f t="shared" si="10"/>
        <v>46054</v>
      </c>
      <c r="D105" s="41">
        <f t="shared" si="15"/>
        <v>545985.37944296934</v>
      </c>
      <c r="E105" s="41">
        <f t="shared" si="16"/>
        <v>3121.9980472053999</v>
      </c>
      <c r="F105" s="54">
        <f t="shared" si="11"/>
        <v>0</v>
      </c>
      <c r="G105" s="41">
        <f t="shared" si="12"/>
        <v>3121.9980472053999</v>
      </c>
      <c r="H105" s="41">
        <f t="shared" si="13"/>
        <v>1358.9202594208114</v>
      </c>
      <c r="I105" s="41">
        <f t="shared" si="17"/>
        <v>1763.0777877845885</v>
      </c>
      <c r="J105" s="41">
        <f t="shared" si="14"/>
        <v>544626.45918354858</v>
      </c>
      <c r="K105" s="36"/>
      <c r="L105" s="36"/>
    </row>
    <row r="106" spans="2:12" x14ac:dyDescent="0.25">
      <c r="B106" s="39">
        <f t="shared" si="9"/>
        <v>104</v>
      </c>
      <c r="C106" s="40">
        <f t="shared" si="10"/>
        <v>46082</v>
      </c>
      <c r="D106" s="41">
        <f t="shared" si="15"/>
        <v>544626.45918354858</v>
      </c>
      <c r="E106" s="41">
        <f t="shared" si="16"/>
        <v>3121.9980472053999</v>
      </c>
      <c r="F106" s="54">
        <f t="shared" si="11"/>
        <v>0</v>
      </c>
      <c r="G106" s="41">
        <f t="shared" si="12"/>
        <v>3121.9980472053999</v>
      </c>
      <c r="H106" s="41">
        <f t="shared" si="13"/>
        <v>1363.3084394251907</v>
      </c>
      <c r="I106" s="41">
        <f t="shared" si="17"/>
        <v>1758.6896077802091</v>
      </c>
      <c r="J106" s="41">
        <f t="shared" si="14"/>
        <v>543263.15074412338</v>
      </c>
      <c r="K106" s="36"/>
      <c r="L106" s="36"/>
    </row>
    <row r="107" spans="2:12" x14ac:dyDescent="0.25">
      <c r="B107" s="39">
        <f t="shared" si="9"/>
        <v>105</v>
      </c>
      <c r="C107" s="40">
        <f t="shared" si="10"/>
        <v>46113</v>
      </c>
      <c r="D107" s="41">
        <f t="shared" si="15"/>
        <v>543263.15074412338</v>
      </c>
      <c r="E107" s="41">
        <f t="shared" si="16"/>
        <v>3121.9980472053999</v>
      </c>
      <c r="F107" s="54">
        <f t="shared" si="11"/>
        <v>0</v>
      </c>
      <c r="G107" s="41">
        <f t="shared" si="12"/>
        <v>3121.9980472053999</v>
      </c>
      <c r="H107" s="41">
        <f t="shared" si="13"/>
        <v>1367.7107895941683</v>
      </c>
      <c r="I107" s="41">
        <f t="shared" si="17"/>
        <v>1754.2872576112316</v>
      </c>
      <c r="J107" s="41">
        <f t="shared" si="14"/>
        <v>541895.43995452917</v>
      </c>
      <c r="K107" s="36"/>
      <c r="L107" s="36"/>
    </row>
    <row r="108" spans="2:12" x14ac:dyDescent="0.25">
      <c r="B108" s="39">
        <f t="shared" si="9"/>
        <v>106</v>
      </c>
      <c r="C108" s="40">
        <f t="shared" si="10"/>
        <v>46143</v>
      </c>
      <c r="D108" s="41">
        <f t="shared" si="15"/>
        <v>541895.43995452917</v>
      </c>
      <c r="E108" s="41">
        <f t="shared" si="16"/>
        <v>3121.9980472053999</v>
      </c>
      <c r="F108" s="54">
        <f t="shared" si="11"/>
        <v>0</v>
      </c>
      <c r="G108" s="41">
        <f t="shared" si="12"/>
        <v>3121.9980472053999</v>
      </c>
      <c r="H108" s="41">
        <f t="shared" si="13"/>
        <v>1372.127355685566</v>
      </c>
      <c r="I108" s="41">
        <f t="shared" si="17"/>
        <v>1749.8706915198338</v>
      </c>
      <c r="J108" s="41">
        <f t="shared" si="14"/>
        <v>540523.31259884359</v>
      </c>
      <c r="K108" s="36"/>
      <c r="L108" s="36"/>
    </row>
    <row r="109" spans="2:12" x14ac:dyDescent="0.25">
      <c r="B109" s="39">
        <f t="shared" si="9"/>
        <v>107</v>
      </c>
      <c r="C109" s="40">
        <f t="shared" si="10"/>
        <v>46174</v>
      </c>
      <c r="D109" s="41">
        <f t="shared" si="15"/>
        <v>540523.31259884359</v>
      </c>
      <c r="E109" s="41">
        <f t="shared" si="16"/>
        <v>3121.9980472053999</v>
      </c>
      <c r="F109" s="54">
        <f t="shared" si="11"/>
        <v>0</v>
      </c>
      <c r="G109" s="41">
        <f t="shared" si="12"/>
        <v>3121.9980472053999</v>
      </c>
      <c r="H109" s="41">
        <f t="shared" si="13"/>
        <v>1376.5581836049673</v>
      </c>
      <c r="I109" s="41">
        <f t="shared" si="17"/>
        <v>1745.4398636004325</v>
      </c>
      <c r="J109" s="41">
        <f t="shared" si="14"/>
        <v>539146.75441523863</v>
      </c>
      <c r="K109" s="36"/>
      <c r="L109" s="36"/>
    </row>
    <row r="110" spans="2:12" x14ac:dyDescent="0.25">
      <c r="B110" s="39">
        <f t="shared" si="9"/>
        <v>108</v>
      </c>
      <c r="C110" s="40">
        <f t="shared" si="10"/>
        <v>46204</v>
      </c>
      <c r="D110" s="41">
        <f t="shared" si="15"/>
        <v>539146.75441523863</v>
      </c>
      <c r="E110" s="41">
        <f t="shared" si="16"/>
        <v>3121.9980472053999</v>
      </c>
      <c r="F110" s="54">
        <f t="shared" si="11"/>
        <v>0</v>
      </c>
      <c r="G110" s="41">
        <f t="shared" si="12"/>
        <v>3121.9980472053999</v>
      </c>
      <c r="H110" s="41">
        <f t="shared" si="13"/>
        <v>1381.0033194061918</v>
      </c>
      <c r="I110" s="41">
        <f t="shared" si="17"/>
        <v>1740.994727799208</v>
      </c>
      <c r="J110" s="41">
        <f t="shared" si="14"/>
        <v>537765.75109583244</v>
      </c>
      <c r="K110" s="36"/>
      <c r="L110" s="36"/>
    </row>
    <row r="111" spans="2:12" x14ac:dyDescent="0.25">
      <c r="B111" s="39">
        <f t="shared" si="9"/>
        <v>109</v>
      </c>
      <c r="C111" s="40">
        <f t="shared" si="10"/>
        <v>46235</v>
      </c>
      <c r="D111" s="41">
        <f t="shared" si="15"/>
        <v>537765.75109583244</v>
      </c>
      <c r="E111" s="41">
        <f t="shared" si="16"/>
        <v>3121.9980472053999</v>
      </c>
      <c r="F111" s="54">
        <f t="shared" si="11"/>
        <v>0</v>
      </c>
      <c r="G111" s="41">
        <f t="shared" si="12"/>
        <v>3121.9980472053999</v>
      </c>
      <c r="H111" s="41">
        <f t="shared" si="13"/>
        <v>1385.4628092917742</v>
      </c>
      <c r="I111" s="41">
        <f t="shared" si="17"/>
        <v>1736.5352379136257</v>
      </c>
      <c r="J111" s="41">
        <f t="shared" si="14"/>
        <v>536380.28828654066</v>
      </c>
      <c r="K111" s="36"/>
      <c r="L111" s="36"/>
    </row>
    <row r="112" spans="2:12" x14ac:dyDescent="0.25">
      <c r="B112" s="39">
        <f t="shared" si="9"/>
        <v>110</v>
      </c>
      <c r="C112" s="40">
        <f t="shared" si="10"/>
        <v>46266</v>
      </c>
      <c r="D112" s="41">
        <f t="shared" si="15"/>
        <v>536380.28828654066</v>
      </c>
      <c r="E112" s="41">
        <f t="shared" si="16"/>
        <v>3121.9980472053999</v>
      </c>
      <c r="F112" s="54">
        <f t="shared" si="11"/>
        <v>0</v>
      </c>
      <c r="G112" s="41">
        <f t="shared" si="12"/>
        <v>3121.9980472053999</v>
      </c>
      <c r="H112" s="41">
        <f t="shared" si="13"/>
        <v>1389.9366996134456</v>
      </c>
      <c r="I112" s="41">
        <f t="shared" si="17"/>
        <v>1732.0613475919542</v>
      </c>
      <c r="J112" s="41">
        <f t="shared" si="14"/>
        <v>534990.35158692719</v>
      </c>
      <c r="K112" s="36"/>
      <c r="L112" s="36"/>
    </row>
    <row r="113" spans="2:12" x14ac:dyDescent="0.25">
      <c r="B113" s="39">
        <f t="shared" si="9"/>
        <v>111</v>
      </c>
      <c r="C113" s="40">
        <f t="shared" si="10"/>
        <v>46296</v>
      </c>
      <c r="D113" s="41">
        <f t="shared" si="15"/>
        <v>534990.35158692719</v>
      </c>
      <c r="E113" s="41">
        <f t="shared" si="16"/>
        <v>3121.9980472053999</v>
      </c>
      <c r="F113" s="54">
        <f t="shared" si="11"/>
        <v>0</v>
      </c>
      <c r="G113" s="41">
        <f t="shared" si="12"/>
        <v>3121.9980472053999</v>
      </c>
      <c r="H113" s="41">
        <f t="shared" si="13"/>
        <v>1394.4250368726141</v>
      </c>
      <c r="I113" s="41">
        <f t="shared" si="17"/>
        <v>1727.5730103327858</v>
      </c>
      <c r="J113" s="41">
        <f t="shared" si="14"/>
        <v>533595.92655005457</v>
      </c>
      <c r="K113" s="36"/>
      <c r="L113" s="36"/>
    </row>
    <row r="114" spans="2:12" x14ac:dyDescent="0.25">
      <c r="B114" s="39">
        <f t="shared" si="9"/>
        <v>112</v>
      </c>
      <c r="C114" s="40">
        <f t="shared" si="10"/>
        <v>46327</v>
      </c>
      <c r="D114" s="41">
        <f t="shared" si="15"/>
        <v>533595.92655005457</v>
      </c>
      <c r="E114" s="41">
        <f t="shared" si="16"/>
        <v>3121.9980472053999</v>
      </c>
      <c r="F114" s="54">
        <f t="shared" si="11"/>
        <v>0</v>
      </c>
      <c r="G114" s="41">
        <f t="shared" si="12"/>
        <v>3121.9980472053999</v>
      </c>
      <c r="H114" s="41">
        <f t="shared" si="13"/>
        <v>1398.9278677208488</v>
      </c>
      <c r="I114" s="41">
        <f t="shared" si="17"/>
        <v>1723.0701794845511</v>
      </c>
      <c r="J114" s="41">
        <f t="shared" si="14"/>
        <v>532196.99868233374</v>
      </c>
      <c r="K114" s="36"/>
      <c r="L114" s="36"/>
    </row>
    <row r="115" spans="2:12" x14ac:dyDescent="0.25">
      <c r="B115" s="39">
        <f t="shared" si="9"/>
        <v>113</v>
      </c>
      <c r="C115" s="40">
        <f t="shared" si="10"/>
        <v>46357</v>
      </c>
      <c r="D115" s="41">
        <f t="shared" si="15"/>
        <v>532196.99868233374</v>
      </c>
      <c r="E115" s="41">
        <f t="shared" si="16"/>
        <v>3121.9980472053999</v>
      </c>
      <c r="F115" s="54">
        <f t="shared" si="11"/>
        <v>0</v>
      </c>
      <c r="G115" s="41">
        <f t="shared" si="12"/>
        <v>3121.9980472053999</v>
      </c>
      <c r="H115" s="41">
        <f t="shared" si="13"/>
        <v>1403.4452389603637</v>
      </c>
      <c r="I115" s="41">
        <f t="shared" si="17"/>
        <v>1718.5528082450362</v>
      </c>
      <c r="J115" s="41">
        <f t="shared" si="14"/>
        <v>530793.55344337341</v>
      </c>
      <c r="K115" s="36"/>
      <c r="L115" s="36"/>
    </row>
    <row r="116" spans="2:12" x14ac:dyDescent="0.25">
      <c r="B116" s="39">
        <f t="shared" si="9"/>
        <v>114</v>
      </c>
      <c r="C116" s="40">
        <f t="shared" si="10"/>
        <v>46388</v>
      </c>
      <c r="D116" s="41">
        <f t="shared" si="15"/>
        <v>530793.55344337341</v>
      </c>
      <c r="E116" s="41">
        <f t="shared" si="16"/>
        <v>3121.9980472053999</v>
      </c>
      <c r="F116" s="54">
        <f t="shared" si="11"/>
        <v>0</v>
      </c>
      <c r="G116" s="41">
        <f t="shared" si="12"/>
        <v>3121.9980472053999</v>
      </c>
      <c r="H116" s="41">
        <f t="shared" si="13"/>
        <v>1407.9771975445067</v>
      </c>
      <c r="I116" s="41">
        <f t="shared" si="17"/>
        <v>1714.0208496608932</v>
      </c>
      <c r="J116" s="41">
        <f t="shared" si="14"/>
        <v>529385.57624582888</v>
      </c>
      <c r="K116" s="36"/>
      <c r="L116" s="36"/>
    </row>
    <row r="117" spans="2:12" x14ac:dyDescent="0.25">
      <c r="B117" s="39">
        <f t="shared" si="9"/>
        <v>115</v>
      </c>
      <c r="C117" s="40">
        <f t="shared" si="10"/>
        <v>46419</v>
      </c>
      <c r="D117" s="41">
        <f t="shared" si="15"/>
        <v>529385.57624582888</v>
      </c>
      <c r="E117" s="41">
        <f t="shared" si="16"/>
        <v>3121.9980472053999</v>
      </c>
      <c r="F117" s="54">
        <f t="shared" si="11"/>
        <v>0</v>
      </c>
      <c r="G117" s="41">
        <f t="shared" si="12"/>
        <v>3121.9980472053999</v>
      </c>
      <c r="H117" s="41">
        <f t="shared" si="13"/>
        <v>1412.523790578244</v>
      </c>
      <c r="I117" s="41">
        <f t="shared" si="17"/>
        <v>1709.4742566271559</v>
      </c>
      <c r="J117" s="41">
        <f t="shared" si="14"/>
        <v>527973.05245525064</v>
      </c>
      <c r="K117" s="36"/>
      <c r="L117" s="36"/>
    </row>
    <row r="118" spans="2:12" x14ac:dyDescent="0.25">
      <c r="B118" s="39">
        <f t="shared" si="9"/>
        <v>116</v>
      </c>
      <c r="C118" s="40">
        <f t="shared" si="10"/>
        <v>46447</v>
      </c>
      <c r="D118" s="41">
        <f t="shared" si="15"/>
        <v>527973.05245525064</v>
      </c>
      <c r="E118" s="41">
        <f t="shared" si="16"/>
        <v>3121.9980472053999</v>
      </c>
      <c r="F118" s="54">
        <f t="shared" si="11"/>
        <v>0</v>
      </c>
      <c r="G118" s="41">
        <f t="shared" si="12"/>
        <v>3121.9980472053999</v>
      </c>
      <c r="H118" s="41">
        <f t="shared" si="13"/>
        <v>1417.0850653186531</v>
      </c>
      <c r="I118" s="41">
        <f t="shared" si="17"/>
        <v>1704.9129818867468</v>
      </c>
      <c r="J118" s="41">
        <f t="shared" si="14"/>
        <v>526555.96738993202</v>
      </c>
      <c r="K118" s="36"/>
      <c r="L118" s="36"/>
    </row>
    <row r="119" spans="2:12" x14ac:dyDescent="0.25">
      <c r="B119" s="39">
        <f t="shared" si="9"/>
        <v>117</v>
      </c>
      <c r="C119" s="40">
        <f t="shared" si="10"/>
        <v>46478</v>
      </c>
      <c r="D119" s="41">
        <f t="shared" si="15"/>
        <v>526555.96738993202</v>
      </c>
      <c r="E119" s="41">
        <f t="shared" si="16"/>
        <v>3121.9980472053999</v>
      </c>
      <c r="F119" s="54">
        <f t="shared" si="11"/>
        <v>0</v>
      </c>
      <c r="G119" s="41">
        <f t="shared" si="12"/>
        <v>3121.9980472053999</v>
      </c>
      <c r="H119" s="41">
        <f t="shared" si="13"/>
        <v>1421.6610691754111</v>
      </c>
      <c r="I119" s="41">
        <f t="shared" si="17"/>
        <v>1700.3369780299888</v>
      </c>
      <c r="J119" s="41">
        <f t="shared" si="14"/>
        <v>525134.30632075656</v>
      </c>
      <c r="K119" s="36"/>
      <c r="L119" s="36"/>
    </row>
    <row r="120" spans="2:12" x14ac:dyDescent="0.25">
      <c r="B120" s="39">
        <f t="shared" si="9"/>
        <v>118</v>
      </c>
      <c r="C120" s="40">
        <f t="shared" si="10"/>
        <v>46508</v>
      </c>
      <c r="D120" s="41">
        <f t="shared" si="15"/>
        <v>525134.30632075656</v>
      </c>
      <c r="E120" s="41">
        <f t="shared" si="16"/>
        <v>3121.9980472053999</v>
      </c>
      <c r="F120" s="54">
        <f t="shared" si="11"/>
        <v>0</v>
      </c>
      <c r="G120" s="41">
        <f t="shared" si="12"/>
        <v>3121.9980472053999</v>
      </c>
      <c r="H120" s="41">
        <f t="shared" si="13"/>
        <v>1426.2518497112901</v>
      </c>
      <c r="I120" s="41">
        <f t="shared" si="17"/>
        <v>1695.7461974941098</v>
      </c>
      <c r="J120" s="41">
        <f t="shared" si="14"/>
        <v>523708.05447104527</v>
      </c>
      <c r="K120" s="36"/>
      <c r="L120" s="36"/>
    </row>
    <row r="121" spans="2:12" x14ac:dyDescent="0.25">
      <c r="B121" s="39">
        <f t="shared" si="9"/>
        <v>119</v>
      </c>
      <c r="C121" s="40">
        <f t="shared" si="10"/>
        <v>46539</v>
      </c>
      <c r="D121" s="41">
        <f t="shared" si="15"/>
        <v>523708.05447104527</v>
      </c>
      <c r="E121" s="41">
        <f t="shared" si="16"/>
        <v>3121.9980472053999</v>
      </c>
      <c r="F121" s="54">
        <f t="shared" si="11"/>
        <v>0</v>
      </c>
      <c r="G121" s="41">
        <f t="shared" si="12"/>
        <v>3121.9980472053999</v>
      </c>
      <c r="H121" s="41">
        <f t="shared" si="13"/>
        <v>1430.8574546426496</v>
      </c>
      <c r="I121" s="41">
        <f t="shared" si="17"/>
        <v>1691.1405925627503</v>
      </c>
      <c r="J121" s="41">
        <f t="shared" si="14"/>
        <v>522277.19701640261</v>
      </c>
      <c r="K121" s="36"/>
      <c r="L121" s="36"/>
    </row>
    <row r="122" spans="2:12" x14ac:dyDescent="0.25">
      <c r="B122" s="58">
        <f t="shared" si="9"/>
        <v>120</v>
      </c>
      <c r="C122" s="59">
        <f t="shared" si="10"/>
        <v>46569</v>
      </c>
      <c r="D122" s="60">
        <f t="shared" si="15"/>
        <v>522277.19701640261</v>
      </c>
      <c r="E122" s="60">
        <f t="shared" si="16"/>
        <v>3121.9980472053999</v>
      </c>
      <c r="F122" s="61">
        <f t="shared" si="11"/>
        <v>0</v>
      </c>
      <c r="G122" s="60">
        <f t="shared" si="12"/>
        <v>3121.9980472053999</v>
      </c>
      <c r="H122" s="60">
        <f t="shared" si="13"/>
        <v>1435.477931839933</v>
      </c>
      <c r="I122" s="60">
        <f t="shared" si="17"/>
        <v>1686.5201153654668</v>
      </c>
      <c r="J122" s="60">
        <f t="shared" si="14"/>
        <v>520841.71908456268</v>
      </c>
      <c r="K122" s="62"/>
      <c r="L122" s="36"/>
    </row>
    <row r="123" spans="2:12" x14ac:dyDescent="0.25">
      <c r="B123" s="39">
        <f t="shared" si="9"/>
        <v>121</v>
      </c>
      <c r="C123" s="40">
        <f t="shared" si="10"/>
        <v>46600</v>
      </c>
      <c r="D123" s="41">
        <f t="shared" si="15"/>
        <v>520841.71908456268</v>
      </c>
      <c r="E123" s="41">
        <f t="shared" si="16"/>
        <v>3121.9980472053999</v>
      </c>
      <c r="F123" s="54">
        <f t="shared" si="11"/>
        <v>0</v>
      </c>
      <c r="G123" s="41">
        <f t="shared" si="12"/>
        <v>3121.9980472053999</v>
      </c>
      <c r="H123" s="41">
        <f t="shared" si="13"/>
        <v>1440.1133293281662</v>
      </c>
      <c r="I123" s="41">
        <f t="shared" si="17"/>
        <v>1681.8847178772337</v>
      </c>
      <c r="J123" s="41">
        <f t="shared" si="14"/>
        <v>519401.60575523449</v>
      </c>
      <c r="K123" s="36"/>
      <c r="L123" s="36"/>
    </row>
    <row r="124" spans="2:12" x14ac:dyDescent="0.25">
      <c r="B124" s="39">
        <f t="shared" si="9"/>
        <v>122</v>
      </c>
      <c r="C124" s="40">
        <f t="shared" si="10"/>
        <v>46631</v>
      </c>
      <c r="D124" s="41">
        <f t="shared" si="15"/>
        <v>519401.60575523449</v>
      </c>
      <c r="E124" s="41">
        <f t="shared" si="16"/>
        <v>3121.9980472053999</v>
      </c>
      <c r="F124" s="54">
        <f t="shared" si="11"/>
        <v>0</v>
      </c>
      <c r="G124" s="41">
        <f t="shared" si="12"/>
        <v>3121.9980472053999</v>
      </c>
      <c r="H124" s="41">
        <f t="shared" si="13"/>
        <v>1444.7636952874552</v>
      </c>
      <c r="I124" s="41">
        <f t="shared" si="17"/>
        <v>1677.2343519179447</v>
      </c>
      <c r="J124" s="41">
        <f t="shared" si="14"/>
        <v>517956.84205994703</v>
      </c>
      <c r="K124" s="36"/>
      <c r="L124" s="36"/>
    </row>
    <row r="125" spans="2:12" x14ac:dyDescent="0.25">
      <c r="B125" s="39">
        <f t="shared" si="9"/>
        <v>123</v>
      </c>
      <c r="C125" s="40">
        <f t="shared" si="10"/>
        <v>46661</v>
      </c>
      <c r="D125" s="41">
        <f t="shared" si="15"/>
        <v>517956.84205994703</v>
      </c>
      <c r="E125" s="41">
        <f t="shared" si="16"/>
        <v>3121.9980472053999</v>
      </c>
      <c r="F125" s="54">
        <f t="shared" si="11"/>
        <v>0</v>
      </c>
      <c r="G125" s="41">
        <f t="shared" si="12"/>
        <v>3121.9980472053999</v>
      </c>
      <c r="H125" s="41">
        <f t="shared" si="13"/>
        <v>1449.4290780534877</v>
      </c>
      <c r="I125" s="41">
        <f t="shared" si="17"/>
        <v>1672.5689691519121</v>
      </c>
      <c r="J125" s="41">
        <f t="shared" si="14"/>
        <v>516507.41298189352</v>
      </c>
      <c r="K125" s="36"/>
      <c r="L125" s="36"/>
    </row>
    <row r="126" spans="2:12" x14ac:dyDescent="0.25">
      <c r="B126" s="39">
        <f t="shared" si="9"/>
        <v>124</v>
      </c>
      <c r="C126" s="40">
        <f t="shared" si="10"/>
        <v>46692</v>
      </c>
      <c r="D126" s="41">
        <f t="shared" si="15"/>
        <v>516507.41298189352</v>
      </c>
      <c r="E126" s="41">
        <f t="shared" si="16"/>
        <v>3121.9980472053999</v>
      </c>
      <c r="F126" s="54">
        <f t="shared" si="11"/>
        <v>0</v>
      </c>
      <c r="G126" s="41">
        <f t="shared" si="12"/>
        <v>3121.9980472053999</v>
      </c>
      <c r="H126" s="41">
        <f t="shared" si="13"/>
        <v>1454.1095261180355</v>
      </c>
      <c r="I126" s="41">
        <f t="shared" si="17"/>
        <v>1667.8885210873643</v>
      </c>
      <c r="J126" s="41">
        <f t="shared" si="14"/>
        <v>515053.30345577549</v>
      </c>
      <c r="K126" s="36"/>
      <c r="L126" s="36"/>
    </row>
    <row r="127" spans="2:12" x14ac:dyDescent="0.25">
      <c r="B127" s="39">
        <f t="shared" si="9"/>
        <v>125</v>
      </c>
      <c r="C127" s="40">
        <f t="shared" si="10"/>
        <v>46722</v>
      </c>
      <c r="D127" s="41">
        <f t="shared" si="15"/>
        <v>515053.30345577549</v>
      </c>
      <c r="E127" s="41">
        <f t="shared" si="16"/>
        <v>3121.9980472053999</v>
      </c>
      <c r="F127" s="54">
        <f t="shared" si="11"/>
        <v>0</v>
      </c>
      <c r="G127" s="41">
        <f t="shared" si="12"/>
        <v>3121.9980472053999</v>
      </c>
      <c r="H127" s="41">
        <f t="shared" si="13"/>
        <v>1458.8050881294582</v>
      </c>
      <c r="I127" s="41">
        <f t="shared" si="17"/>
        <v>1663.1929590759416</v>
      </c>
      <c r="J127" s="41">
        <f t="shared" si="14"/>
        <v>513594.49836764601</v>
      </c>
      <c r="K127" s="36"/>
      <c r="L127" s="36"/>
    </row>
    <row r="128" spans="2:12" x14ac:dyDescent="0.25">
      <c r="B128" s="39">
        <f t="shared" si="9"/>
        <v>126</v>
      </c>
      <c r="C128" s="40">
        <f t="shared" si="10"/>
        <v>46753</v>
      </c>
      <c r="D128" s="41">
        <f t="shared" si="15"/>
        <v>513594.49836764601</v>
      </c>
      <c r="E128" s="41">
        <f t="shared" si="16"/>
        <v>3121.9980472053999</v>
      </c>
      <c r="F128" s="54">
        <f t="shared" si="11"/>
        <v>0</v>
      </c>
      <c r="G128" s="41">
        <f t="shared" si="12"/>
        <v>3121.9980472053999</v>
      </c>
      <c r="H128" s="41">
        <f t="shared" si="13"/>
        <v>1463.5158128932096</v>
      </c>
      <c r="I128" s="41">
        <f t="shared" si="17"/>
        <v>1658.4822343121903</v>
      </c>
      <c r="J128" s="41">
        <f t="shared" si="14"/>
        <v>512130.98255475279</v>
      </c>
      <c r="K128" s="36"/>
      <c r="L128" s="36"/>
    </row>
    <row r="129" spans="2:12" x14ac:dyDescent="0.25">
      <c r="B129" s="39">
        <f t="shared" si="9"/>
        <v>127</v>
      </c>
      <c r="C129" s="40">
        <f t="shared" si="10"/>
        <v>46784</v>
      </c>
      <c r="D129" s="41">
        <f t="shared" si="15"/>
        <v>512130.98255475279</v>
      </c>
      <c r="E129" s="41">
        <f t="shared" si="16"/>
        <v>3121.9980472053999</v>
      </c>
      <c r="F129" s="54">
        <f t="shared" si="11"/>
        <v>0</v>
      </c>
      <c r="G129" s="41">
        <f t="shared" si="12"/>
        <v>3121.9980472053999</v>
      </c>
      <c r="H129" s="41">
        <f t="shared" si="13"/>
        <v>1468.241749372344</v>
      </c>
      <c r="I129" s="41">
        <f t="shared" si="17"/>
        <v>1653.7562978330559</v>
      </c>
      <c r="J129" s="41">
        <f t="shared" si="14"/>
        <v>510662.74080538045</v>
      </c>
      <c r="K129" s="36"/>
      <c r="L129" s="36"/>
    </row>
    <row r="130" spans="2:12" x14ac:dyDescent="0.25">
      <c r="B130" s="39">
        <f t="shared" si="9"/>
        <v>128</v>
      </c>
      <c r="C130" s="40">
        <f t="shared" si="10"/>
        <v>46813</v>
      </c>
      <c r="D130" s="41">
        <f t="shared" si="15"/>
        <v>510662.74080538045</v>
      </c>
      <c r="E130" s="41">
        <f t="shared" si="16"/>
        <v>3121.9980472053999</v>
      </c>
      <c r="F130" s="54">
        <f t="shared" si="11"/>
        <v>0</v>
      </c>
      <c r="G130" s="41">
        <f t="shared" si="12"/>
        <v>3121.9980472053999</v>
      </c>
      <c r="H130" s="41">
        <f t="shared" si="13"/>
        <v>1472.9829466880253</v>
      </c>
      <c r="I130" s="41">
        <f t="shared" si="17"/>
        <v>1649.0151005173745</v>
      </c>
      <c r="J130" s="41">
        <f t="shared" si="14"/>
        <v>509189.75785869244</v>
      </c>
      <c r="K130" s="36"/>
      <c r="L130" s="36"/>
    </row>
    <row r="131" spans="2:12" x14ac:dyDescent="0.25">
      <c r="B131" s="39">
        <f t="shared" si="9"/>
        <v>129</v>
      </c>
      <c r="C131" s="40">
        <f t="shared" si="10"/>
        <v>46844</v>
      </c>
      <c r="D131" s="41">
        <f t="shared" si="15"/>
        <v>509189.75785869244</v>
      </c>
      <c r="E131" s="41">
        <f t="shared" si="16"/>
        <v>3121.9980472053999</v>
      </c>
      <c r="F131" s="54">
        <f t="shared" si="11"/>
        <v>0</v>
      </c>
      <c r="G131" s="41">
        <f t="shared" si="12"/>
        <v>3121.9980472053999</v>
      </c>
      <c r="H131" s="41">
        <f t="shared" si="13"/>
        <v>1477.7394541200388</v>
      </c>
      <c r="I131" s="41">
        <f t="shared" si="17"/>
        <v>1644.2585930853611</v>
      </c>
      <c r="J131" s="41">
        <f t="shared" si="14"/>
        <v>507712.01840457239</v>
      </c>
      <c r="K131" s="36"/>
      <c r="L131" s="36"/>
    </row>
    <row r="132" spans="2:12" x14ac:dyDescent="0.25">
      <c r="B132" s="39">
        <f t="shared" ref="B132:B195" si="18">IF(Values_Entered,B131+1,"")</f>
        <v>130</v>
      </c>
      <c r="C132" s="40">
        <f t="shared" ref="C132:C195" si="19">IF(Pay_Num&lt;&gt;"",DATE(YEAR(C131),MONTH(C131)+1,DAY(C131)),"")</f>
        <v>46874</v>
      </c>
      <c r="D132" s="41">
        <f t="shared" si="15"/>
        <v>507712.01840457239</v>
      </c>
      <c r="E132" s="41">
        <f t="shared" si="16"/>
        <v>3121.9980472053999</v>
      </c>
      <c r="F132" s="54">
        <f t="shared" ref="F132:F195" si="20">IF(Pay_Num&lt;&gt;"",Scheduled_Extra_Payments,"")</f>
        <v>0</v>
      </c>
      <c r="G132" s="41">
        <f t="shared" ref="G132:G195" si="21">IF(Pay_Num&lt;&gt;"",Sched_Pay+Extra_Pay,"")</f>
        <v>3121.9980472053999</v>
      </c>
      <c r="H132" s="41">
        <f t="shared" ref="H132:H195" si="22">IF(Pay_Num&lt;&gt;"",Total_Pay-Int,"")</f>
        <v>1482.5113211073017</v>
      </c>
      <c r="I132" s="41">
        <f t="shared" si="17"/>
        <v>1639.4867260980982</v>
      </c>
      <c r="J132" s="41">
        <f t="shared" ref="J132:J195" si="23">IF(Pay_Num&lt;&gt;"",Beg_Bal-Princ,"")</f>
        <v>506229.50708346511</v>
      </c>
      <c r="K132" s="36"/>
      <c r="L132" s="36"/>
    </row>
    <row r="133" spans="2:12" x14ac:dyDescent="0.25">
      <c r="B133" s="39">
        <f t="shared" si="18"/>
        <v>131</v>
      </c>
      <c r="C133" s="40">
        <f t="shared" si="19"/>
        <v>46905</v>
      </c>
      <c r="D133" s="41">
        <f t="shared" ref="D133:D196" si="24">IF(Pay_Num&lt;&gt;"",J132,"")</f>
        <v>506229.50708346511</v>
      </c>
      <c r="E133" s="41">
        <f t="shared" ref="E133:E196" si="25">IF(Pay_Num&lt;&gt;"",Scheduled_Monthly_Payment,"")</f>
        <v>3121.9980472053999</v>
      </c>
      <c r="F133" s="54">
        <f t="shared" si="20"/>
        <v>0</v>
      </c>
      <c r="G133" s="41">
        <f t="shared" si="21"/>
        <v>3121.9980472053999</v>
      </c>
      <c r="H133" s="41">
        <f t="shared" si="22"/>
        <v>1487.2985972483771</v>
      </c>
      <c r="I133" s="41">
        <f t="shared" ref="I133:I196" si="26">IF(Pay_Num&lt;&gt;"",Beg_Bal*Interest_Rate/12,"")</f>
        <v>1634.6994499570228</v>
      </c>
      <c r="J133" s="41">
        <f t="shared" si="23"/>
        <v>504742.20848621672</v>
      </c>
      <c r="K133" s="36"/>
      <c r="L133" s="36"/>
    </row>
    <row r="134" spans="2:12" x14ac:dyDescent="0.25">
      <c r="B134" s="39">
        <f t="shared" si="18"/>
        <v>132</v>
      </c>
      <c r="C134" s="40">
        <f t="shared" si="19"/>
        <v>46935</v>
      </c>
      <c r="D134" s="41">
        <f t="shared" si="24"/>
        <v>504742.20848621672</v>
      </c>
      <c r="E134" s="41">
        <f t="shared" si="25"/>
        <v>3121.9980472053999</v>
      </c>
      <c r="F134" s="54">
        <f t="shared" si="20"/>
        <v>0</v>
      </c>
      <c r="G134" s="41">
        <f t="shared" si="21"/>
        <v>3121.9980472053999</v>
      </c>
      <c r="H134" s="41">
        <f t="shared" si="22"/>
        <v>1492.1013323019918</v>
      </c>
      <c r="I134" s="41">
        <f t="shared" si="26"/>
        <v>1629.8967149034081</v>
      </c>
      <c r="J134" s="41">
        <f t="shared" si="23"/>
        <v>503250.10715391475</v>
      </c>
      <c r="K134" s="36"/>
      <c r="L134" s="36"/>
    </row>
    <row r="135" spans="2:12" x14ac:dyDescent="0.25">
      <c r="B135" s="39">
        <f t="shared" si="18"/>
        <v>133</v>
      </c>
      <c r="C135" s="40">
        <f t="shared" si="19"/>
        <v>46966</v>
      </c>
      <c r="D135" s="41">
        <f t="shared" si="24"/>
        <v>503250.10715391475</v>
      </c>
      <c r="E135" s="41">
        <f t="shared" si="25"/>
        <v>3121.9980472053999</v>
      </c>
      <c r="F135" s="54">
        <f t="shared" si="20"/>
        <v>0</v>
      </c>
      <c r="G135" s="41">
        <f t="shared" si="21"/>
        <v>3121.9980472053999</v>
      </c>
      <c r="H135" s="41">
        <f t="shared" si="22"/>
        <v>1496.9195761875501</v>
      </c>
      <c r="I135" s="41">
        <f t="shared" si="26"/>
        <v>1625.0784710178498</v>
      </c>
      <c r="J135" s="41">
        <f t="shared" si="23"/>
        <v>501753.18757772719</v>
      </c>
      <c r="K135" s="36"/>
      <c r="L135" s="36"/>
    </row>
    <row r="136" spans="2:12" x14ac:dyDescent="0.25">
      <c r="B136" s="39">
        <f t="shared" si="18"/>
        <v>134</v>
      </c>
      <c r="C136" s="40">
        <f t="shared" si="19"/>
        <v>46997</v>
      </c>
      <c r="D136" s="41">
        <f t="shared" si="24"/>
        <v>501753.18757772719</v>
      </c>
      <c r="E136" s="41">
        <f t="shared" si="25"/>
        <v>3121.9980472053999</v>
      </c>
      <c r="F136" s="54">
        <f t="shared" si="20"/>
        <v>0</v>
      </c>
      <c r="G136" s="41">
        <f t="shared" si="21"/>
        <v>3121.9980472053999</v>
      </c>
      <c r="H136" s="41">
        <f t="shared" si="22"/>
        <v>1501.7533789856557</v>
      </c>
      <c r="I136" s="41">
        <f t="shared" si="26"/>
        <v>1620.2446682197442</v>
      </c>
      <c r="J136" s="41">
        <f t="shared" si="23"/>
        <v>500251.43419874151</v>
      </c>
      <c r="K136" s="36"/>
      <c r="L136" s="36"/>
    </row>
    <row r="137" spans="2:12" x14ac:dyDescent="0.25">
      <c r="B137" s="39">
        <f t="shared" si="18"/>
        <v>135</v>
      </c>
      <c r="C137" s="40">
        <f t="shared" si="19"/>
        <v>47027</v>
      </c>
      <c r="D137" s="41">
        <f t="shared" si="24"/>
        <v>500251.43419874151</v>
      </c>
      <c r="E137" s="41">
        <f t="shared" si="25"/>
        <v>3121.9980472053999</v>
      </c>
      <c r="F137" s="54">
        <f t="shared" si="20"/>
        <v>0</v>
      </c>
      <c r="G137" s="41">
        <f t="shared" si="21"/>
        <v>3121.9980472053999</v>
      </c>
      <c r="H137" s="41">
        <f t="shared" si="22"/>
        <v>1506.6027909386305</v>
      </c>
      <c r="I137" s="41">
        <f t="shared" si="26"/>
        <v>1615.3952562667694</v>
      </c>
      <c r="J137" s="41">
        <f t="shared" si="23"/>
        <v>498744.83140780288</v>
      </c>
      <c r="K137" s="36"/>
      <c r="L137" s="36"/>
    </row>
    <row r="138" spans="2:12" x14ac:dyDescent="0.25">
      <c r="B138" s="39">
        <f t="shared" si="18"/>
        <v>136</v>
      </c>
      <c r="C138" s="40">
        <f t="shared" si="19"/>
        <v>47058</v>
      </c>
      <c r="D138" s="41">
        <f t="shared" si="24"/>
        <v>498744.83140780288</v>
      </c>
      <c r="E138" s="41">
        <f t="shared" si="25"/>
        <v>3121.9980472053999</v>
      </c>
      <c r="F138" s="54">
        <f t="shared" si="20"/>
        <v>0</v>
      </c>
      <c r="G138" s="41">
        <f t="shared" si="21"/>
        <v>3121.9980472053999</v>
      </c>
      <c r="H138" s="41">
        <f t="shared" si="22"/>
        <v>1511.4678624510364</v>
      </c>
      <c r="I138" s="41">
        <f t="shared" si="26"/>
        <v>1610.5301847543635</v>
      </c>
      <c r="J138" s="41">
        <f t="shared" si="23"/>
        <v>497233.36354535184</v>
      </c>
      <c r="K138" s="36"/>
      <c r="L138" s="36"/>
    </row>
    <row r="139" spans="2:12" x14ac:dyDescent="0.25">
      <c r="B139" s="39">
        <f t="shared" si="18"/>
        <v>137</v>
      </c>
      <c r="C139" s="40">
        <f t="shared" si="19"/>
        <v>47088</v>
      </c>
      <c r="D139" s="41">
        <f t="shared" si="24"/>
        <v>497233.36354535184</v>
      </c>
      <c r="E139" s="41">
        <f t="shared" si="25"/>
        <v>3121.9980472053999</v>
      </c>
      <c r="F139" s="54">
        <f t="shared" si="20"/>
        <v>0</v>
      </c>
      <c r="G139" s="41">
        <f t="shared" si="21"/>
        <v>3121.9980472053999</v>
      </c>
      <c r="H139" s="41">
        <f t="shared" si="22"/>
        <v>1516.3486440902011</v>
      </c>
      <c r="I139" s="41">
        <f t="shared" si="26"/>
        <v>1605.6494031151988</v>
      </c>
      <c r="J139" s="41">
        <f t="shared" si="23"/>
        <v>495717.01490126166</v>
      </c>
      <c r="K139" s="36"/>
      <c r="L139" s="36"/>
    </row>
    <row r="140" spans="2:12" x14ac:dyDescent="0.25">
      <c r="B140" s="39">
        <f t="shared" si="18"/>
        <v>138</v>
      </c>
      <c r="C140" s="40">
        <f t="shared" si="19"/>
        <v>47119</v>
      </c>
      <c r="D140" s="41">
        <f t="shared" si="24"/>
        <v>495717.01490126166</v>
      </c>
      <c r="E140" s="41">
        <f t="shared" si="25"/>
        <v>3121.9980472053999</v>
      </c>
      <c r="F140" s="54">
        <f t="shared" si="20"/>
        <v>0</v>
      </c>
      <c r="G140" s="41">
        <f t="shared" si="21"/>
        <v>3121.9980472053999</v>
      </c>
      <c r="H140" s="41">
        <f t="shared" si="22"/>
        <v>1521.2451865867426</v>
      </c>
      <c r="I140" s="41">
        <f t="shared" si="26"/>
        <v>1600.7528606186572</v>
      </c>
      <c r="J140" s="41">
        <f t="shared" si="23"/>
        <v>494195.76971467491</v>
      </c>
      <c r="K140" s="36"/>
      <c r="L140" s="36"/>
    </row>
    <row r="141" spans="2:12" x14ac:dyDescent="0.25">
      <c r="B141" s="39">
        <f t="shared" si="18"/>
        <v>139</v>
      </c>
      <c r="C141" s="40">
        <f t="shared" si="19"/>
        <v>47150</v>
      </c>
      <c r="D141" s="41">
        <f t="shared" si="24"/>
        <v>494195.76971467491</v>
      </c>
      <c r="E141" s="41">
        <f t="shared" si="25"/>
        <v>3121.9980472053999</v>
      </c>
      <c r="F141" s="54">
        <f t="shared" si="20"/>
        <v>0</v>
      </c>
      <c r="G141" s="41">
        <f t="shared" si="21"/>
        <v>3121.9980472053999</v>
      </c>
      <c r="H141" s="41">
        <f t="shared" si="22"/>
        <v>1526.1575408350957</v>
      </c>
      <c r="I141" s="41">
        <f t="shared" si="26"/>
        <v>1595.8405063703042</v>
      </c>
      <c r="J141" s="41">
        <f t="shared" si="23"/>
        <v>492669.61217383982</v>
      </c>
      <c r="K141" s="36"/>
      <c r="L141" s="36"/>
    </row>
    <row r="142" spans="2:12" x14ac:dyDescent="0.25">
      <c r="B142" s="39">
        <f t="shared" si="18"/>
        <v>140</v>
      </c>
      <c r="C142" s="40">
        <f t="shared" si="19"/>
        <v>47178</v>
      </c>
      <c r="D142" s="41">
        <f t="shared" si="24"/>
        <v>492669.61217383982</v>
      </c>
      <c r="E142" s="41">
        <f t="shared" si="25"/>
        <v>3121.9980472053999</v>
      </c>
      <c r="F142" s="54">
        <f t="shared" si="20"/>
        <v>0</v>
      </c>
      <c r="G142" s="41">
        <f t="shared" si="21"/>
        <v>3121.9980472053999</v>
      </c>
      <c r="H142" s="41">
        <f t="shared" si="22"/>
        <v>1531.085757894042</v>
      </c>
      <c r="I142" s="41">
        <f t="shared" si="26"/>
        <v>1590.9122893113579</v>
      </c>
      <c r="J142" s="41">
        <f t="shared" si="23"/>
        <v>491138.52641594579</v>
      </c>
      <c r="K142" s="36"/>
      <c r="L142" s="36"/>
    </row>
    <row r="143" spans="2:12" x14ac:dyDescent="0.25">
      <c r="B143" s="39">
        <f t="shared" si="18"/>
        <v>141</v>
      </c>
      <c r="C143" s="40">
        <f t="shared" si="19"/>
        <v>47209</v>
      </c>
      <c r="D143" s="41">
        <f t="shared" si="24"/>
        <v>491138.52641594579</v>
      </c>
      <c r="E143" s="41">
        <f t="shared" si="25"/>
        <v>3121.9980472053999</v>
      </c>
      <c r="F143" s="54">
        <f t="shared" si="20"/>
        <v>0</v>
      </c>
      <c r="G143" s="41">
        <f t="shared" si="21"/>
        <v>3121.9980472053999</v>
      </c>
      <c r="H143" s="41">
        <f t="shared" si="22"/>
        <v>1536.0298889872415</v>
      </c>
      <c r="I143" s="41">
        <f t="shared" si="26"/>
        <v>1585.9681582181584</v>
      </c>
      <c r="J143" s="41">
        <f t="shared" si="23"/>
        <v>489602.49652695854</v>
      </c>
      <c r="K143" s="36"/>
      <c r="L143" s="36"/>
    </row>
    <row r="144" spans="2:12" x14ac:dyDescent="0.25">
      <c r="B144" s="39">
        <f t="shared" si="18"/>
        <v>142</v>
      </c>
      <c r="C144" s="40">
        <f t="shared" si="19"/>
        <v>47239</v>
      </c>
      <c r="D144" s="41">
        <f t="shared" si="24"/>
        <v>489602.49652695854</v>
      </c>
      <c r="E144" s="41">
        <f t="shared" si="25"/>
        <v>3121.9980472053999</v>
      </c>
      <c r="F144" s="54">
        <f t="shared" si="20"/>
        <v>0</v>
      </c>
      <c r="G144" s="41">
        <f t="shared" si="21"/>
        <v>3121.9980472053999</v>
      </c>
      <c r="H144" s="41">
        <f t="shared" si="22"/>
        <v>1540.9899855037631</v>
      </c>
      <c r="I144" s="41">
        <f t="shared" si="26"/>
        <v>1581.0080617016367</v>
      </c>
      <c r="J144" s="41">
        <f t="shared" si="23"/>
        <v>488061.50654145476</v>
      </c>
      <c r="K144" s="36"/>
      <c r="L144" s="36"/>
    </row>
    <row r="145" spans="2:12" x14ac:dyDescent="0.25">
      <c r="B145" s="39">
        <f t="shared" si="18"/>
        <v>143</v>
      </c>
      <c r="C145" s="40">
        <f t="shared" si="19"/>
        <v>47270</v>
      </c>
      <c r="D145" s="41">
        <f t="shared" si="24"/>
        <v>488061.50654145476</v>
      </c>
      <c r="E145" s="41">
        <f t="shared" si="25"/>
        <v>3121.9980472053999</v>
      </c>
      <c r="F145" s="54">
        <f t="shared" si="20"/>
        <v>0</v>
      </c>
      <c r="G145" s="41">
        <f t="shared" si="21"/>
        <v>3121.9980472053999</v>
      </c>
      <c r="H145" s="41">
        <f t="shared" si="22"/>
        <v>1545.9660989986189</v>
      </c>
      <c r="I145" s="41">
        <f t="shared" si="26"/>
        <v>1576.031948206781</v>
      </c>
      <c r="J145" s="41">
        <f t="shared" si="23"/>
        <v>486515.54044245614</v>
      </c>
      <c r="K145" s="36"/>
      <c r="L145" s="36"/>
    </row>
    <row r="146" spans="2:12" x14ac:dyDescent="0.25">
      <c r="B146" s="39">
        <f t="shared" si="18"/>
        <v>144</v>
      </c>
      <c r="C146" s="40">
        <f t="shared" si="19"/>
        <v>47300</v>
      </c>
      <c r="D146" s="41">
        <f t="shared" si="24"/>
        <v>486515.54044245614</v>
      </c>
      <c r="E146" s="41">
        <f t="shared" si="25"/>
        <v>3121.9980472053999</v>
      </c>
      <c r="F146" s="54">
        <f t="shared" si="20"/>
        <v>0</v>
      </c>
      <c r="G146" s="41">
        <f t="shared" si="21"/>
        <v>3121.9980472053999</v>
      </c>
      <c r="H146" s="41">
        <f t="shared" si="22"/>
        <v>1550.9582811933019</v>
      </c>
      <c r="I146" s="41">
        <f t="shared" si="26"/>
        <v>1571.039766012098</v>
      </c>
      <c r="J146" s="41">
        <f t="shared" si="23"/>
        <v>484964.58216126286</v>
      </c>
      <c r="K146" s="36"/>
      <c r="L146" s="36"/>
    </row>
    <row r="147" spans="2:12" x14ac:dyDescent="0.25">
      <c r="B147" s="39">
        <f t="shared" si="18"/>
        <v>145</v>
      </c>
      <c r="C147" s="40">
        <f t="shared" si="19"/>
        <v>47331</v>
      </c>
      <c r="D147" s="41">
        <f t="shared" si="24"/>
        <v>484964.58216126286</v>
      </c>
      <c r="E147" s="41">
        <f t="shared" si="25"/>
        <v>3121.9980472053999</v>
      </c>
      <c r="F147" s="54">
        <f t="shared" si="20"/>
        <v>0</v>
      </c>
      <c r="G147" s="41">
        <f t="shared" si="21"/>
        <v>3121.9980472053999</v>
      </c>
      <c r="H147" s="41">
        <f t="shared" si="22"/>
        <v>1555.9665839763218</v>
      </c>
      <c r="I147" s="41">
        <f t="shared" si="26"/>
        <v>1566.0314632290781</v>
      </c>
      <c r="J147" s="41">
        <f t="shared" si="23"/>
        <v>483408.61557728652</v>
      </c>
      <c r="K147" s="36"/>
      <c r="L147" s="36"/>
    </row>
    <row r="148" spans="2:12" x14ac:dyDescent="0.25">
      <c r="B148" s="39">
        <f t="shared" si="18"/>
        <v>146</v>
      </c>
      <c r="C148" s="40">
        <f t="shared" si="19"/>
        <v>47362</v>
      </c>
      <c r="D148" s="41">
        <f t="shared" si="24"/>
        <v>483408.61557728652</v>
      </c>
      <c r="E148" s="41">
        <f t="shared" si="25"/>
        <v>3121.9980472053999</v>
      </c>
      <c r="F148" s="54">
        <f t="shared" si="20"/>
        <v>0</v>
      </c>
      <c r="G148" s="41">
        <f t="shared" si="21"/>
        <v>3121.9980472053999</v>
      </c>
      <c r="H148" s="41">
        <f t="shared" si="22"/>
        <v>1560.9910594037453</v>
      </c>
      <c r="I148" s="41">
        <f t="shared" si="26"/>
        <v>1561.0069878016545</v>
      </c>
      <c r="J148" s="41">
        <f t="shared" si="23"/>
        <v>481847.62451788277</v>
      </c>
      <c r="K148" s="36"/>
      <c r="L148" s="36"/>
    </row>
    <row r="149" spans="2:12" x14ac:dyDescent="0.25">
      <c r="B149" s="39">
        <f t="shared" si="18"/>
        <v>147</v>
      </c>
      <c r="C149" s="40">
        <f t="shared" si="19"/>
        <v>47392</v>
      </c>
      <c r="D149" s="41">
        <f t="shared" si="24"/>
        <v>481847.62451788277</v>
      </c>
      <c r="E149" s="41">
        <f t="shared" si="25"/>
        <v>3121.9980472053999</v>
      </c>
      <c r="F149" s="54">
        <f t="shared" si="20"/>
        <v>0</v>
      </c>
      <c r="G149" s="41">
        <f t="shared" si="21"/>
        <v>3121.9980472053999</v>
      </c>
      <c r="H149" s="41">
        <f t="shared" si="22"/>
        <v>1566.0317596997368</v>
      </c>
      <c r="I149" s="41">
        <f t="shared" si="26"/>
        <v>1555.9662875056631</v>
      </c>
      <c r="J149" s="41">
        <f t="shared" si="23"/>
        <v>480281.59275818302</v>
      </c>
      <c r="K149" s="36"/>
      <c r="L149" s="36"/>
    </row>
    <row r="150" spans="2:12" x14ac:dyDescent="0.25">
      <c r="B150" s="39">
        <f t="shared" si="18"/>
        <v>148</v>
      </c>
      <c r="C150" s="40">
        <f t="shared" si="19"/>
        <v>47423</v>
      </c>
      <c r="D150" s="41">
        <f t="shared" si="24"/>
        <v>480281.59275818302</v>
      </c>
      <c r="E150" s="41">
        <f t="shared" si="25"/>
        <v>3121.9980472053999</v>
      </c>
      <c r="F150" s="54">
        <f t="shared" si="20"/>
        <v>0</v>
      </c>
      <c r="G150" s="41">
        <f t="shared" si="21"/>
        <v>3121.9980472053999</v>
      </c>
      <c r="H150" s="41">
        <f t="shared" si="22"/>
        <v>1571.0887372571008</v>
      </c>
      <c r="I150" s="41">
        <f t="shared" si="26"/>
        <v>1550.9093099482991</v>
      </c>
      <c r="J150" s="41">
        <f t="shared" si="23"/>
        <v>478710.5040209259</v>
      </c>
      <c r="K150" s="36"/>
      <c r="L150" s="36"/>
    </row>
    <row r="151" spans="2:12" x14ac:dyDescent="0.25">
      <c r="B151" s="39">
        <f t="shared" si="18"/>
        <v>149</v>
      </c>
      <c r="C151" s="40">
        <f t="shared" si="19"/>
        <v>47453</v>
      </c>
      <c r="D151" s="41">
        <f t="shared" si="24"/>
        <v>478710.5040209259</v>
      </c>
      <c r="E151" s="41">
        <f t="shared" si="25"/>
        <v>3121.9980472053999</v>
      </c>
      <c r="F151" s="54">
        <f t="shared" si="20"/>
        <v>0</v>
      </c>
      <c r="G151" s="41">
        <f t="shared" si="21"/>
        <v>3121.9980472053999</v>
      </c>
      <c r="H151" s="41">
        <f t="shared" si="22"/>
        <v>1576.1620446378267</v>
      </c>
      <c r="I151" s="41">
        <f t="shared" si="26"/>
        <v>1545.8360025675731</v>
      </c>
      <c r="J151" s="41">
        <f t="shared" si="23"/>
        <v>477134.34197628807</v>
      </c>
      <c r="K151" s="36"/>
      <c r="L151" s="36"/>
    </row>
    <row r="152" spans="2:12" x14ac:dyDescent="0.25">
      <c r="B152" s="39">
        <f t="shared" si="18"/>
        <v>150</v>
      </c>
      <c r="C152" s="40">
        <f t="shared" si="19"/>
        <v>47484</v>
      </c>
      <c r="D152" s="41">
        <f t="shared" si="24"/>
        <v>477134.34197628807</v>
      </c>
      <c r="E152" s="41">
        <f t="shared" si="25"/>
        <v>3121.9980472053999</v>
      </c>
      <c r="F152" s="54">
        <f t="shared" si="20"/>
        <v>0</v>
      </c>
      <c r="G152" s="41">
        <f t="shared" si="21"/>
        <v>3121.9980472053999</v>
      </c>
      <c r="H152" s="41">
        <f t="shared" si="22"/>
        <v>1581.2517345736364</v>
      </c>
      <c r="I152" s="41">
        <f t="shared" si="26"/>
        <v>1540.7463126317634</v>
      </c>
      <c r="J152" s="41">
        <f t="shared" si="23"/>
        <v>475553.09024171444</v>
      </c>
      <c r="K152" s="36"/>
      <c r="L152" s="36"/>
    </row>
    <row r="153" spans="2:12" x14ac:dyDescent="0.25">
      <c r="B153" s="39">
        <f t="shared" si="18"/>
        <v>151</v>
      </c>
      <c r="C153" s="40">
        <f t="shared" si="19"/>
        <v>47515</v>
      </c>
      <c r="D153" s="41">
        <f t="shared" si="24"/>
        <v>475553.09024171444</v>
      </c>
      <c r="E153" s="41">
        <f t="shared" si="25"/>
        <v>3121.9980472053999</v>
      </c>
      <c r="F153" s="54">
        <f t="shared" si="20"/>
        <v>0</v>
      </c>
      <c r="G153" s="41">
        <f t="shared" si="21"/>
        <v>3121.9980472053999</v>
      </c>
      <c r="H153" s="41">
        <f t="shared" si="22"/>
        <v>1586.3578599665302</v>
      </c>
      <c r="I153" s="41">
        <f t="shared" si="26"/>
        <v>1535.6401872388697</v>
      </c>
      <c r="J153" s="41">
        <f t="shared" si="23"/>
        <v>473966.73238174792</v>
      </c>
      <c r="K153" s="36"/>
      <c r="L153" s="36"/>
    </row>
    <row r="154" spans="2:12" x14ac:dyDescent="0.25">
      <c r="B154" s="39">
        <f t="shared" si="18"/>
        <v>152</v>
      </c>
      <c r="C154" s="40">
        <f t="shared" si="19"/>
        <v>47543</v>
      </c>
      <c r="D154" s="41">
        <f t="shared" si="24"/>
        <v>473966.73238174792</v>
      </c>
      <c r="E154" s="41">
        <f t="shared" si="25"/>
        <v>3121.9980472053999</v>
      </c>
      <c r="F154" s="54">
        <f t="shared" si="20"/>
        <v>0</v>
      </c>
      <c r="G154" s="41">
        <f t="shared" si="21"/>
        <v>3121.9980472053999</v>
      </c>
      <c r="H154" s="41">
        <f t="shared" si="22"/>
        <v>1591.4804738893388</v>
      </c>
      <c r="I154" s="41">
        <f t="shared" si="26"/>
        <v>1530.5175733160611</v>
      </c>
      <c r="J154" s="41">
        <f t="shared" si="23"/>
        <v>472375.25190785859</v>
      </c>
      <c r="K154" s="36"/>
      <c r="L154" s="36"/>
    </row>
    <row r="155" spans="2:12" x14ac:dyDescent="0.25">
      <c r="B155" s="39">
        <f t="shared" si="18"/>
        <v>153</v>
      </c>
      <c r="C155" s="40">
        <f t="shared" si="19"/>
        <v>47574</v>
      </c>
      <c r="D155" s="41">
        <f t="shared" si="24"/>
        <v>472375.25190785859</v>
      </c>
      <c r="E155" s="41">
        <f t="shared" si="25"/>
        <v>3121.9980472053999</v>
      </c>
      <c r="F155" s="54">
        <f t="shared" si="20"/>
        <v>0</v>
      </c>
      <c r="G155" s="41">
        <f t="shared" si="21"/>
        <v>3121.9980472053999</v>
      </c>
      <c r="H155" s="41">
        <f t="shared" si="22"/>
        <v>1596.6196295862733</v>
      </c>
      <c r="I155" s="41">
        <f t="shared" si="26"/>
        <v>1525.3784176191266</v>
      </c>
      <c r="J155" s="41">
        <f t="shared" si="23"/>
        <v>470778.6322782723</v>
      </c>
      <c r="K155" s="36"/>
      <c r="L155" s="36"/>
    </row>
    <row r="156" spans="2:12" x14ac:dyDescent="0.25">
      <c r="B156" s="39">
        <f t="shared" si="18"/>
        <v>154</v>
      </c>
      <c r="C156" s="40">
        <f t="shared" si="19"/>
        <v>47604</v>
      </c>
      <c r="D156" s="41">
        <f t="shared" si="24"/>
        <v>470778.6322782723</v>
      </c>
      <c r="E156" s="41">
        <f t="shared" si="25"/>
        <v>3121.9980472053999</v>
      </c>
      <c r="F156" s="54">
        <f t="shared" si="20"/>
        <v>0</v>
      </c>
      <c r="G156" s="41">
        <f t="shared" si="21"/>
        <v>3121.9980472053999</v>
      </c>
      <c r="H156" s="41">
        <f t="shared" si="22"/>
        <v>1601.7753804734789</v>
      </c>
      <c r="I156" s="41">
        <f t="shared" si="26"/>
        <v>1520.222666731921</v>
      </c>
      <c r="J156" s="41">
        <f t="shared" si="23"/>
        <v>469176.85689779883</v>
      </c>
      <c r="K156" s="36"/>
      <c r="L156" s="36"/>
    </row>
    <row r="157" spans="2:12" x14ac:dyDescent="0.25">
      <c r="B157" s="39">
        <f t="shared" si="18"/>
        <v>155</v>
      </c>
      <c r="C157" s="40">
        <f t="shared" si="19"/>
        <v>47635</v>
      </c>
      <c r="D157" s="41">
        <f t="shared" si="24"/>
        <v>469176.85689779883</v>
      </c>
      <c r="E157" s="41">
        <f t="shared" si="25"/>
        <v>3121.9980472053999</v>
      </c>
      <c r="F157" s="54">
        <f t="shared" si="20"/>
        <v>0</v>
      </c>
      <c r="G157" s="41">
        <f t="shared" si="21"/>
        <v>3121.9980472053999</v>
      </c>
      <c r="H157" s="41">
        <f t="shared" si="22"/>
        <v>1606.947780139591</v>
      </c>
      <c r="I157" s="41">
        <f t="shared" si="26"/>
        <v>1515.0502670658088</v>
      </c>
      <c r="J157" s="41">
        <f t="shared" si="23"/>
        <v>467569.90911765926</v>
      </c>
      <c r="K157" s="36"/>
      <c r="L157" s="36"/>
    </row>
    <row r="158" spans="2:12" x14ac:dyDescent="0.25">
      <c r="B158" s="39">
        <f t="shared" si="18"/>
        <v>156</v>
      </c>
      <c r="C158" s="40">
        <f t="shared" si="19"/>
        <v>47665</v>
      </c>
      <c r="D158" s="41">
        <f t="shared" si="24"/>
        <v>467569.90911765926</v>
      </c>
      <c r="E158" s="41">
        <f t="shared" si="25"/>
        <v>3121.9980472053999</v>
      </c>
      <c r="F158" s="54">
        <f t="shared" si="20"/>
        <v>0</v>
      </c>
      <c r="G158" s="41">
        <f t="shared" si="21"/>
        <v>3121.9980472053999</v>
      </c>
      <c r="H158" s="41">
        <f t="shared" si="22"/>
        <v>1612.1368823462919</v>
      </c>
      <c r="I158" s="41">
        <f t="shared" si="26"/>
        <v>1509.8611648591079</v>
      </c>
      <c r="J158" s="41">
        <f t="shared" si="23"/>
        <v>465957.77223531296</v>
      </c>
      <c r="K158" s="36"/>
      <c r="L158" s="36"/>
    </row>
    <row r="159" spans="2:12" x14ac:dyDescent="0.25">
      <c r="B159" s="39">
        <f t="shared" si="18"/>
        <v>157</v>
      </c>
      <c r="C159" s="40">
        <f t="shared" si="19"/>
        <v>47696</v>
      </c>
      <c r="D159" s="41">
        <f t="shared" si="24"/>
        <v>465957.77223531296</v>
      </c>
      <c r="E159" s="41">
        <f t="shared" si="25"/>
        <v>3121.9980472053999</v>
      </c>
      <c r="F159" s="54">
        <f t="shared" si="20"/>
        <v>0</v>
      </c>
      <c r="G159" s="41">
        <f t="shared" si="21"/>
        <v>3121.9980472053999</v>
      </c>
      <c r="H159" s="41">
        <f t="shared" si="22"/>
        <v>1617.3427410288684</v>
      </c>
      <c r="I159" s="41">
        <f t="shared" si="26"/>
        <v>1504.6553061765314</v>
      </c>
      <c r="J159" s="41">
        <f t="shared" si="23"/>
        <v>464340.42949428409</v>
      </c>
      <c r="K159" s="36"/>
      <c r="L159" s="36"/>
    </row>
    <row r="160" spans="2:12" x14ac:dyDescent="0.25">
      <c r="B160" s="39">
        <f t="shared" si="18"/>
        <v>158</v>
      </c>
      <c r="C160" s="40">
        <f t="shared" si="19"/>
        <v>47727</v>
      </c>
      <c r="D160" s="41">
        <f t="shared" si="24"/>
        <v>464340.42949428409</v>
      </c>
      <c r="E160" s="41">
        <f t="shared" si="25"/>
        <v>3121.9980472053999</v>
      </c>
      <c r="F160" s="54">
        <f t="shared" si="20"/>
        <v>0</v>
      </c>
      <c r="G160" s="41">
        <f t="shared" si="21"/>
        <v>3121.9980472053999</v>
      </c>
      <c r="H160" s="41">
        <f t="shared" si="22"/>
        <v>1622.5654102967742</v>
      </c>
      <c r="I160" s="41">
        <f t="shared" si="26"/>
        <v>1499.4326369086257</v>
      </c>
      <c r="J160" s="41">
        <f t="shared" si="23"/>
        <v>462717.86408398731</v>
      </c>
      <c r="K160" s="36"/>
      <c r="L160" s="36"/>
    </row>
    <row r="161" spans="2:12" x14ac:dyDescent="0.25">
      <c r="B161" s="39">
        <f t="shared" si="18"/>
        <v>159</v>
      </c>
      <c r="C161" s="40">
        <f t="shared" si="19"/>
        <v>47757</v>
      </c>
      <c r="D161" s="41">
        <f t="shared" si="24"/>
        <v>462717.86408398731</v>
      </c>
      <c r="E161" s="41">
        <f t="shared" si="25"/>
        <v>3121.9980472053999</v>
      </c>
      <c r="F161" s="54">
        <f t="shared" si="20"/>
        <v>0</v>
      </c>
      <c r="G161" s="41">
        <f t="shared" si="21"/>
        <v>3121.9980472053999</v>
      </c>
      <c r="H161" s="41">
        <f t="shared" si="22"/>
        <v>1627.8049444341909</v>
      </c>
      <c r="I161" s="41">
        <f t="shared" si="26"/>
        <v>1494.1931027712089</v>
      </c>
      <c r="J161" s="41">
        <f t="shared" si="23"/>
        <v>461090.05913955311</v>
      </c>
      <c r="K161" s="36"/>
      <c r="L161" s="36"/>
    </row>
    <row r="162" spans="2:12" x14ac:dyDescent="0.25">
      <c r="B162" s="39">
        <f t="shared" si="18"/>
        <v>160</v>
      </c>
      <c r="C162" s="40">
        <f t="shared" si="19"/>
        <v>47788</v>
      </c>
      <c r="D162" s="41">
        <f t="shared" si="24"/>
        <v>461090.05913955311</v>
      </c>
      <c r="E162" s="41">
        <f t="shared" si="25"/>
        <v>3121.9980472053999</v>
      </c>
      <c r="F162" s="54">
        <f t="shared" si="20"/>
        <v>0</v>
      </c>
      <c r="G162" s="41">
        <f t="shared" si="21"/>
        <v>3121.9980472053999</v>
      </c>
      <c r="H162" s="41">
        <f t="shared" si="22"/>
        <v>1633.0613979005932</v>
      </c>
      <c r="I162" s="41">
        <f t="shared" si="26"/>
        <v>1488.9366493048067</v>
      </c>
      <c r="J162" s="41">
        <f t="shared" si="23"/>
        <v>459456.99774165254</v>
      </c>
      <c r="K162" s="36"/>
      <c r="L162" s="36"/>
    </row>
    <row r="163" spans="2:12" x14ac:dyDescent="0.25">
      <c r="B163" s="39">
        <f t="shared" si="18"/>
        <v>161</v>
      </c>
      <c r="C163" s="40">
        <f t="shared" si="19"/>
        <v>47818</v>
      </c>
      <c r="D163" s="41">
        <f t="shared" si="24"/>
        <v>459456.99774165254</v>
      </c>
      <c r="E163" s="41">
        <f t="shared" si="25"/>
        <v>3121.9980472053999</v>
      </c>
      <c r="F163" s="54">
        <f t="shared" si="20"/>
        <v>0</v>
      </c>
      <c r="G163" s="41">
        <f t="shared" si="21"/>
        <v>3121.9980472053999</v>
      </c>
      <c r="H163" s="41">
        <f t="shared" si="22"/>
        <v>1638.3348253313136</v>
      </c>
      <c r="I163" s="41">
        <f t="shared" si="26"/>
        <v>1483.6632218740863</v>
      </c>
      <c r="J163" s="41">
        <f t="shared" si="23"/>
        <v>457818.66291632125</v>
      </c>
      <c r="K163" s="36"/>
      <c r="L163" s="36"/>
    </row>
    <row r="164" spans="2:12" x14ac:dyDescent="0.25">
      <c r="B164" s="39">
        <f t="shared" si="18"/>
        <v>162</v>
      </c>
      <c r="C164" s="40">
        <f t="shared" si="19"/>
        <v>47849</v>
      </c>
      <c r="D164" s="41">
        <f t="shared" si="24"/>
        <v>457818.66291632125</v>
      </c>
      <c r="E164" s="41">
        <f t="shared" si="25"/>
        <v>3121.9980472053999</v>
      </c>
      <c r="F164" s="54">
        <f t="shared" si="20"/>
        <v>0</v>
      </c>
      <c r="G164" s="41">
        <f t="shared" si="21"/>
        <v>3121.9980472053999</v>
      </c>
      <c r="H164" s="41">
        <f t="shared" si="22"/>
        <v>1643.6252815381126</v>
      </c>
      <c r="I164" s="41">
        <f t="shared" si="26"/>
        <v>1478.3727656672872</v>
      </c>
      <c r="J164" s="41">
        <f t="shared" si="23"/>
        <v>456175.03763478313</v>
      </c>
      <c r="K164" s="36"/>
      <c r="L164" s="36"/>
    </row>
    <row r="165" spans="2:12" x14ac:dyDescent="0.25">
      <c r="B165" s="39">
        <f t="shared" si="18"/>
        <v>163</v>
      </c>
      <c r="C165" s="40">
        <f t="shared" si="19"/>
        <v>47880</v>
      </c>
      <c r="D165" s="41">
        <f t="shared" si="24"/>
        <v>456175.03763478313</v>
      </c>
      <c r="E165" s="41">
        <f t="shared" si="25"/>
        <v>3121.9980472053999</v>
      </c>
      <c r="F165" s="54">
        <f t="shared" si="20"/>
        <v>0</v>
      </c>
      <c r="G165" s="41">
        <f t="shared" si="21"/>
        <v>3121.9980472053999</v>
      </c>
      <c r="H165" s="41">
        <f t="shared" si="22"/>
        <v>1648.932821509746</v>
      </c>
      <c r="I165" s="41">
        <f t="shared" si="26"/>
        <v>1473.0652256956539</v>
      </c>
      <c r="J165" s="41">
        <f t="shared" si="23"/>
        <v>454526.10481327341</v>
      </c>
      <c r="K165" s="36"/>
      <c r="L165" s="36"/>
    </row>
    <row r="166" spans="2:12" x14ac:dyDescent="0.25">
      <c r="B166" s="39">
        <f t="shared" si="18"/>
        <v>164</v>
      </c>
      <c r="C166" s="40">
        <f t="shared" si="19"/>
        <v>47908</v>
      </c>
      <c r="D166" s="41">
        <f t="shared" si="24"/>
        <v>454526.10481327341</v>
      </c>
      <c r="E166" s="41">
        <f t="shared" si="25"/>
        <v>3121.9980472053999</v>
      </c>
      <c r="F166" s="54">
        <f t="shared" si="20"/>
        <v>0</v>
      </c>
      <c r="G166" s="41">
        <f t="shared" si="21"/>
        <v>3121.9980472053999</v>
      </c>
      <c r="H166" s="41">
        <f t="shared" si="22"/>
        <v>1654.2575004125379</v>
      </c>
      <c r="I166" s="41">
        <f t="shared" si="26"/>
        <v>1467.740546792862</v>
      </c>
      <c r="J166" s="41">
        <f t="shared" si="23"/>
        <v>452871.84731286089</v>
      </c>
      <c r="K166" s="36"/>
      <c r="L166" s="36"/>
    </row>
    <row r="167" spans="2:12" x14ac:dyDescent="0.25">
      <c r="B167" s="39">
        <f t="shared" si="18"/>
        <v>165</v>
      </c>
      <c r="C167" s="40">
        <f t="shared" si="19"/>
        <v>47939</v>
      </c>
      <c r="D167" s="41">
        <f t="shared" si="24"/>
        <v>452871.84731286089</v>
      </c>
      <c r="E167" s="41">
        <f t="shared" si="25"/>
        <v>3121.9980472053999</v>
      </c>
      <c r="F167" s="54">
        <f t="shared" si="20"/>
        <v>0</v>
      </c>
      <c r="G167" s="41">
        <f t="shared" si="21"/>
        <v>3121.9980472053999</v>
      </c>
      <c r="H167" s="41">
        <f t="shared" si="22"/>
        <v>1659.5993735909531</v>
      </c>
      <c r="I167" s="41">
        <f t="shared" si="26"/>
        <v>1462.3986736144468</v>
      </c>
      <c r="J167" s="41">
        <f t="shared" si="23"/>
        <v>451212.24793926993</v>
      </c>
      <c r="K167" s="36"/>
      <c r="L167" s="36"/>
    </row>
    <row r="168" spans="2:12" x14ac:dyDescent="0.25">
      <c r="B168" s="39">
        <f t="shared" si="18"/>
        <v>166</v>
      </c>
      <c r="C168" s="40">
        <f t="shared" si="19"/>
        <v>47969</v>
      </c>
      <c r="D168" s="41">
        <f t="shared" si="24"/>
        <v>451212.24793926993</v>
      </c>
      <c r="E168" s="41">
        <f t="shared" si="25"/>
        <v>3121.9980472053999</v>
      </c>
      <c r="F168" s="54">
        <f t="shared" si="20"/>
        <v>0</v>
      </c>
      <c r="G168" s="41">
        <f t="shared" si="21"/>
        <v>3121.9980472053999</v>
      </c>
      <c r="H168" s="41">
        <f t="shared" si="22"/>
        <v>1664.958496568174</v>
      </c>
      <c r="I168" s="41">
        <f t="shared" si="26"/>
        <v>1457.0395506372258</v>
      </c>
      <c r="J168" s="41">
        <f t="shared" si="23"/>
        <v>449547.28944270173</v>
      </c>
      <c r="K168" s="36"/>
      <c r="L168" s="36"/>
    </row>
    <row r="169" spans="2:12" x14ac:dyDescent="0.25">
      <c r="B169" s="39">
        <f t="shared" si="18"/>
        <v>167</v>
      </c>
      <c r="C169" s="40">
        <f t="shared" si="19"/>
        <v>48000</v>
      </c>
      <c r="D169" s="41">
        <f t="shared" si="24"/>
        <v>449547.28944270173</v>
      </c>
      <c r="E169" s="41">
        <f t="shared" si="25"/>
        <v>3121.9980472053999</v>
      </c>
      <c r="F169" s="54">
        <f t="shared" si="20"/>
        <v>0</v>
      </c>
      <c r="G169" s="41">
        <f t="shared" si="21"/>
        <v>3121.9980472053999</v>
      </c>
      <c r="H169" s="41">
        <f t="shared" si="22"/>
        <v>1670.3349250466756</v>
      </c>
      <c r="I169" s="41">
        <f t="shared" si="26"/>
        <v>1451.6631221587243</v>
      </c>
      <c r="J169" s="41">
        <f t="shared" si="23"/>
        <v>447876.95451765507</v>
      </c>
      <c r="K169" s="36"/>
      <c r="L169" s="36"/>
    </row>
    <row r="170" spans="2:12" x14ac:dyDescent="0.25">
      <c r="B170" s="39">
        <f t="shared" si="18"/>
        <v>168</v>
      </c>
      <c r="C170" s="40">
        <f t="shared" si="19"/>
        <v>48030</v>
      </c>
      <c r="D170" s="41">
        <f t="shared" si="24"/>
        <v>447876.95451765507</v>
      </c>
      <c r="E170" s="41">
        <f t="shared" si="25"/>
        <v>3121.9980472053999</v>
      </c>
      <c r="F170" s="54">
        <f t="shared" si="20"/>
        <v>0</v>
      </c>
      <c r="G170" s="41">
        <f t="shared" si="21"/>
        <v>3121.9980472053999</v>
      </c>
      <c r="H170" s="41">
        <f t="shared" si="22"/>
        <v>1675.7287149088054</v>
      </c>
      <c r="I170" s="41">
        <f t="shared" si="26"/>
        <v>1446.2693322965945</v>
      </c>
      <c r="J170" s="41">
        <f t="shared" si="23"/>
        <v>446201.22580274625</v>
      </c>
      <c r="K170" s="36"/>
      <c r="L170" s="36"/>
    </row>
    <row r="171" spans="2:12" x14ac:dyDescent="0.25">
      <c r="B171" s="39">
        <f t="shared" si="18"/>
        <v>169</v>
      </c>
      <c r="C171" s="40">
        <f t="shared" si="19"/>
        <v>48061</v>
      </c>
      <c r="D171" s="41">
        <f t="shared" si="24"/>
        <v>446201.22580274625</v>
      </c>
      <c r="E171" s="41">
        <f t="shared" si="25"/>
        <v>3121.9980472053999</v>
      </c>
      <c r="F171" s="54">
        <f t="shared" si="20"/>
        <v>0</v>
      </c>
      <c r="G171" s="41">
        <f t="shared" si="21"/>
        <v>3121.9980472053999</v>
      </c>
      <c r="H171" s="41">
        <f t="shared" si="22"/>
        <v>1681.1399222173652</v>
      </c>
      <c r="I171" s="41">
        <f t="shared" si="26"/>
        <v>1440.8581249880347</v>
      </c>
      <c r="J171" s="41">
        <f t="shared" si="23"/>
        <v>444520.0858805289</v>
      </c>
      <c r="K171" s="36"/>
      <c r="L171" s="36"/>
    </row>
    <row r="172" spans="2:12" x14ac:dyDescent="0.25">
      <c r="B172" s="39">
        <f t="shared" si="18"/>
        <v>170</v>
      </c>
      <c r="C172" s="40">
        <f t="shared" si="19"/>
        <v>48092</v>
      </c>
      <c r="D172" s="41">
        <f t="shared" si="24"/>
        <v>444520.0858805289</v>
      </c>
      <c r="E172" s="41">
        <f t="shared" si="25"/>
        <v>3121.9980472053999</v>
      </c>
      <c r="F172" s="54">
        <f t="shared" si="20"/>
        <v>0</v>
      </c>
      <c r="G172" s="41">
        <f t="shared" si="21"/>
        <v>3121.9980472053999</v>
      </c>
      <c r="H172" s="41">
        <f t="shared" si="22"/>
        <v>1686.5686032161918</v>
      </c>
      <c r="I172" s="41">
        <f t="shared" si="26"/>
        <v>1435.429443989208</v>
      </c>
      <c r="J172" s="41">
        <f t="shared" si="23"/>
        <v>442833.5172773127</v>
      </c>
      <c r="K172" s="36"/>
      <c r="L172" s="36"/>
    </row>
    <row r="173" spans="2:12" x14ac:dyDescent="0.25">
      <c r="B173" s="39">
        <f t="shared" si="18"/>
        <v>171</v>
      </c>
      <c r="C173" s="40">
        <f t="shared" si="19"/>
        <v>48122</v>
      </c>
      <c r="D173" s="41">
        <f t="shared" si="24"/>
        <v>442833.5172773127</v>
      </c>
      <c r="E173" s="41">
        <f t="shared" si="25"/>
        <v>3121.9980472053999</v>
      </c>
      <c r="F173" s="54">
        <f t="shared" si="20"/>
        <v>0</v>
      </c>
      <c r="G173" s="41">
        <f t="shared" si="21"/>
        <v>3121.9980472053999</v>
      </c>
      <c r="H173" s="41">
        <f t="shared" si="22"/>
        <v>1692.0148143307445</v>
      </c>
      <c r="I173" s="41">
        <f t="shared" si="26"/>
        <v>1429.9832328746554</v>
      </c>
      <c r="J173" s="41">
        <f t="shared" si="23"/>
        <v>441141.50246298197</v>
      </c>
      <c r="K173" s="36"/>
      <c r="L173" s="36"/>
    </row>
    <row r="174" spans="2:12" x14ac:dyDescent="0.25">
      <c r="B174" s="39">
        <f t="shared" si="18"/>
        <v>172</v>
      </c>
      <c r="C174" s="40">
        <f t="shared" si="19"/>
        <v>48153</v>
      </c>
      <c r="D174" s="41">
        <f t="shared" si="24"/>
        <v>441141.50246298197</v>
      </c>
      <c r="E174" s="41">
        <f t="shared" si="25"/>
        <v>3121.9980472053999</v>
      </c>
      <c r="F174" s="54">
        <f t="shared" si="20"/>
        <v>0</v>
      </c>
      <c r="G174" s="41">
        <f t="shared" si="21"/>
        <v>3121.9980472053999</v>
      </c>
      <c r="H174" s="41">
        <f t="shared" si="22"/>
        <v>1697.4786121686873</v>
      </c>
      <c r="I174" s="41">
        <f t="shared" si="26"/>
        <v>1424.5194350367126</v>
      </c>
      <c r="J174" s="41">
        <f t="shared" si="23"/>
        <v>439444.02385081328</v>
      </c>
      <c r="K174" s="36"/>
      <c r="L174" s="36"/>
    </row>
    <row r="175" spans="2:12" x14ac:dyDescent="0.25">
      <c r="B175" s="39">
        <f t="shared" si="18"/>
        <v>173</v>
      </c>
      <c r="C175" s="40">
        <f t="shared" si="19"/>
        <v>48183</v>
      </c>
      <c r="D175" s="41">
        <f t="shared" si="24"/>
        <v>439444.02385081328</v>
      </c>
      <c r="E175" s="41">
        <f t="shared" si="25"/>
        <v>3121.9980472053999</v>
      </c>
      <c r="F175" s="54">
        <f t="shared" si="20"/>
        <v>0</v>
      </c>
      <c r="G175" s="41">
        <f t="shared" si="21"/>
        <v>3121.9980472053999</v>
      </c>
      <c r="H175" s="41">
        <f t="shared" si="22"/>
        <v>1702.960053520482</v>
      </c>
      <c r="I175" s="41">
        <f t="shared" si="26"/>
        <v>1419.0379936849179</v>
      </c>
      <c r="J175" s="41">
        <f t="shared" si="23"/>
        <v>437741.06379729277</v>
      </c>
      <c r="K175" s="36"/>
      <c r="L175" s="36"/>
    </row>
    <row r="176" spans="2:12" x14ac:dyDescent="0.25">
      <c r="B176" s="39">
        <f t="shared" si="18"/>
        <v>174</v>
      </c>
      <c r="C176" s="40">
        <f t="shared" si="19"/>
        <v>48214</v>
      </c>
      <c r="D176" s="41">
        <f t="shared" si="24"/>
        <v>437741.06379729277</v>
      </c>
      <c r="E176" s="41">
        <f t="shared" si="25"/>
        <v>3121.9980472053999</v>
      </c>
      <c r="F176" s="54">
        <f t="shared" si="20"/>
        <v>0</v>
      </c>
      <c r="G176" s="41">
        <f t="shared" si="21"/>
        <v>3121.9980472053999</v>
      </c>
      <c r="H176" s="41">
        <f t="shared" si="22"/>
        <v>1708.4591953599752</v>
      </c>
      <c r="I176" s="41">
        <f t="shared" si="26"/>
        <v>1413.5388518454247</v>
      </c>
      <c r="J176" s="41">
        <f t="shared" si="23"/>
        <v>436032.60460193281</v>
      </c>
      <c r="K176" s="36"/>
      <c r="L176" s="36"/>
    </row>
    <row r="177" spans="2:12" x14ac:dyDescent="0.25">
      <c r="B177" s="39">
        <f t="shared" si="18"/>
        <v>175</v>
      </c>
      <c r="C177" s="40">
        <f t="shared" si="19"/>
        <v>48245</v>
      </c>
      <c r="D177" s="41">
        <f t="shared" si="24"/>
        <v>436032.60460193281</v>
      </c>
      <c r="E177" s="41">
        <f t="shared" si="25"/>
        <v>3121.9980472053999</v>
      </c>
      <c r="F177" s="54">
        <f t="shared" si="20"/>
        <v>0</v>
      </c>
      <c r="G177" s="41">
        <f t="shared" si="21"/>
        <v>3121.9980472053999</v>
      </c>
      <c r="H177" s="41">
        <f t="shared" si="22"/>
        <v>1713.9760948449918</v>
      </c>
      <c r="I177" s="41">
        <f t="shared" si="26"/>
        <v>1408.021952360408</v>
      </c>
      <c r="J177" s="41">
        <f t="shared" si="23"/>
        <v>434318.62850708782</v>
      </c>
      <c r="K177" s="36"/>
      <c r="L177" s="36"/>
    </row>
    <row r="178" spans="2:12" x14ac:dyDescent="0.25">
      <c r="B178" s="39">
        <f t="shared" si="18"/>
        <v>176</v>
      </c>
      <c r="C178" s="40">
        <f t="shared" si="19"/>
        <v>48274</v>
      </c>
      <c r="D178" s="41">
        <f t="shared" si="24"/>
        <v>434318.62850708782</v>
      </c>
      <c r="E178" s="41">
        <f t="shared" si="25"/>
        <v>3121.9980472053999</v>
      </c>
      <c r="F178" s="54">
        <f t="shared" si="20"/>
        <v>0</v>
      </c>
      <c r="G178" s="41">
        <f t="shared" si="21"/>
        <v>3121.9980472053999</v>
      </c>
      <c r="H178" s="41">
        <f t="shared" si="22"/>
        <v>1719.510809317929</v>
      </c>
      <c r="I178" s="41">
        <f t="shared" si="26"/>
        <v>1402.4872378874709</v>
      </c>
      <c r="J178" s="41">
        <f t="shared" si="23"/>
        <v>432599.11769776989</v>
      </c>
      <c r="K178" s="36"/>
      <c r="L178" s="36"/>
    </row>
    <row r="179" spans="2:12" x14ac:dyDescent="0.25">
      <c r="B179" s="39">
        <f t="shared" si="18"/>
        <v>177</v>
      </c>
      <c r="C179" s="40">
        <f t="shared" si="19"/>
        <v>48305</v>
      </c>
      <c r="D179" s="41">
        <f t="shared" si="24"/>
        <v>432599.11769776989</v>
      </c>
      <c r="E179" s="41">
        <f t="shared" si="25"/>
        <v>3121.9980472053999</v>
      </c>
      <c r="F179" s="54">
        <f t="shared" si="20"/>
        <v>0</v>
      </c>
      <c r="G179" s="41">
        <f t="shared" si="21"/>
        <v>3121.9980472053999</v>
      </c>
      <c r="H179" s="41">
        <f t="shared" si="22"/>
        <v>1725.0633963063513</v>
      </c>
      <c r="I179" s="41">
        <f t="shared" si="26"/>
        <v>1396.9346508990486</v>
      </c>
      <c r="J179" s="41">
        <f t="shared" si="23"/>
        <v>430874.05430146353</v>
      </c>
      <c r="K179" s="36"/>
      <c r="L179" s="36"/>
    </row>
    <row r="180" spans="2:12" x14ac:dyDescent="0.25">
      <c r="B180" s="39">
        <f t="shared" si="18"/>
        <v>178</v>
      </c>
      <c r="C180" s="40">
        <f t="shared" si="19"/>
        <v>48335</v>
      </c>
      <c r="D180" s="41">
        <f t="shared" si="24"/>
        <v>430874.05430146353</v>
      </c>
      <c r="E180" s="41">
        <f t="shared" si="25"/>
        <v>3121.9980472053999</v>
      </c>
      <c r="F180" s="54">
        <f t="shared" si="20"/>
        <v>0</v>
      </c>
      <c r="G180" s="41">
        <f t="shared" si="21"/>
        <v>3121.9980472053999</v>
      </c>
      <c r="H180" s="41">
        <f t="shared" si="22"/>
        <v>1730.6339135235905</v>
      </c>
      <c r="I180" s="41">
        <f t="shared" si="26"/>
        <v>1391.3641336818093</v>
      </c>
      <c r="J180" s="41">
        <f t="shared" si="23"/>
        <v>429143.42038793996</v>
      </c>
      <c r="K180" s="36"/>
      <c r="L180" s="36"/>
    </row>
    <row r="181" spans="2:12" x14ac:dyDescent="0.25">
      <c r="B181" s="39">
        <f t="shared" si="18"/>
        <v>179</v>
      </c>
      <c r="C181" s="40">
        <f t="shared" si="19"/>
        <v>48366</v>
      </c>
      <c r="D181" s="41">
        <f t="shared" si="24"/>
        <v>429143.42038793996</v>
      </c>
      <c r="E181" s="41">
        <f t="shared" si="25"/>
        <v>3121.9980472053999</v>
      </c>
      <c r="F181" s="54">
        <f t="shared" si="20"/>
        <v>0</v>
      </c>
      <c r="G181" s="41">
        <f t="shared" si="21"/>
        <v>3121.9980472053999</v>
      </c>
      <c r="H181" s="41">
        <f t="shared" si="22"/>
        <v>1736.2224188693438</v>
      </c>
      <c r="I181" s="41">
        <f t="shared" si="26"/>
        <v>1385.7756283360561</v>
      </c>
      <c r="J181" s="41">
        <f t="shared" si="23"/>
        <v>427407.19796907064</v>
      </c>
      <c r="K181" s="36"/>
      <c r="L181" s="36"/>
    </row>
    <row r="182" spans="2:12" x14ac:dyDescent="0.25">
      <c r="B182" s="39">
        <f t="shared" si="18"/>
        <v>180</v>
      </c>
      <c r="C182" s="40">
        <f t="shared" si="19"/>
        <v>48396</v>
      </c>
      <c r="D182" s="41">
        <f t="shared" si="24"/>
        <v>427407.19796907064</v>
      </c>
      <c r="E182" s="41">
        <f t="shared" si="25"/>
        <v>3121.9980472053999</v>
      </c>
      <c r="F182" s="54">
        <f t="shared" si="20"/>
        <v>0</v>
      </c>
      <c r="G182" s="41">
        <f t="shared" si="21"/>
        <v>3121.9980472053999</v>
      </c>
      <c r="H182" s="41">
        <f t="shared" si="22"/>
        <v>1741.8289704302758</v>
      </c>
      <c r="I182" s="41">
        <f t="shared" si="26"/>
        <v>1380.169076775124</v>
      </c>
      <c r="J182" s="41">
        <f t="shared" si="23"/>
        <v>425665.36899864033</v>
      </c>
      <c r="K182" s="36"/>
      <c r="L182" s="36"/>
    </row>
    <row r="183" spans="2:12" x14ac:dyDescent="0.25">
      <c r="B183" s="39">
        <f t="shared" si="18"/>
        <v>181</v>
      </c>
      <c r="C183" s="40">
        <f t="shared" si="19"/>
        <v>48427</v>
      </c>
      <c r="D183" s="41">
        <f t="shared" si="24"/>
        <v>425665.36899864033</v>
      </c>
      <c r="E183" s="41">
        <f t="shared" si="25"/>
        <v>3121.9980472053999</v>
      </c>
      <c r="F183" s="54">
        <f t="shared" si="20"/>
        <v>0</v>
      </c>
      <c r="G183" s="41">
        <f t="shared" si="21"/>
        <v>3121.9980472053999</v>
      </c>
      <c r="H183" s="41">
        <f t="shared" si="22"/>
        <v>1747.4536264806236</v>
      </c>
      <c r="I183" s="41">
        <f t="shared" si="26"/>
        <v>1374.5444207247763</v>
      </c>
      <c r="J183" s="41">
        <f t="shared" si="23"/>
        <v>423917.91537215968</v>
      </c>
      <c r="K183" s="36"/>
      <c r="L183" s="36"/>
    </row>
    <row r="184" spans="2:12" x14ac:dyDescent="0.25">
      <c r="B184" s="39">
        <f t="shared" si="18"/>
        <v>182</v>
      </c>
      <c r="C184" s="40">
        <f t="shared" si="19"/>
        <v>48458</v>
      </c>
      <c r="D184" s="41">
        <f t="shared" si="24"/>
        <v>423917.91537215968</v>
      </c>
      <c r="E184" s="41">
        <f t="shared" si="25"/>
        <v>3121.9980472053999</v>
      </c>
      <c r="F184" s="54">
        <f t="shared" si="20"/>
        <v>0</v>
      </c>
      <c r="G184" s="41">
        <f t="shared" si="21"/>
        <v>3121.9980472053999</v>
      </c>
      <c r="H184" s="41">
        <f t="shared" si="22"/>
        <v>1753.0964454828011</v>
      </c>
      <c r="I184" s="41">
        <f t="shared" si="26"/>
        <v>1368.9016017225988</v>
      </c>
      <c r="J184" s="41">
        <f t="shared" si="23"/>
        <v>422164.81892667687</v>
      </c>
      <c r="K184" s="36"/>
      <c r="L184" s="36"/>
    </row>
    <row r="185" spans="2:12" x14ac:dyDescent="0.25">
      <c r="B185" s="39">
        <f t="shared" si="18"/>
        <v>183</v>
      </c>
      <c r="C185" s="40">
        <f t="shared" si="19"/>
        <v>48488</v>
      </c>
      <c r="D185" s="41">
        <f t="shared" si="24"/>
        <v>422164.81892667687</v>
      </c>
      <c r="E185" s="41">
        <f t="shared" si="25"/>
        <v>3121.9980472053999</v>
      </c>
      <c r="F185" s="54">
        <f t="shared" si="20"/>
        <v>0</v>
      </c>
      <c r="G185" s="41">
        <f t="shared" si="21"/>
        <v>3121.9980472053999</v>
      </c>
      <c r="H185" s="41">
        <f t="shared" si="22"/>
        <v>1758.7574860880059</v>
      </c>
      <c r="I185" s="41">
        <f t="shared" si="26"/>
        <v>1363.240561117394</v>
      </c>
      <c r="J185" s="41">
        <f t="shared" si="23"/>
        <v>420406.06144058885</v>
      </c>
      <c r="K185" s="36"/>
      <c r="L185" s="36"/>
    </row>
    <row r="186" spans="2:12" x14ac:dyDescent="0.25">
      <c r="B186" s="39">
        <f t="shared" si="18"/>
        <v>184</v>
      </c>
      <c r="C186" s="40">
        <f t="shared" si="19"/>
        <v>48519</v>
      </c>
      <c r="D186" s="41">
        <f t="shared" si="24"/>
        <v>420406.06144058885</v>
      </c>
      <c r="E186" s="41">
        <f t="shared" si="25"/>
        <v>3121.9980472053999</v>
      </c>
      <c r="F186" s="54">
        <f t="shared" si="20"/>
        <v>0</v>
      </c>
      <c r="G186" s="41">
        <f t="shared" si="21"/>
        <v>3121.9980472053999</v>
      </c>
      <c r="H186" s="41">
        <f t="shared" si="22"/>
        <v>1764.4368071368317</v>
      </c>
      <c r="I186" s="41">
        <f t="shared" si="26"/>
        <v>1357.5612400685682</v>
      </c>
      <c r="J186" s="41">
        <f t="shared" si="23"/>
        <v>418641.62463345204</v>
      </c>
      <c r="K186" s="36"/>
      <c r="L186" s="36"/>
    </row>
    <row r="187" spans="2:12" x14ac:dyDescent="0.25">
      <c r="B187" s="39">
        <f t="shared" si="18"/>
        <v>185</v>
      </c>
      <c r="C187" s="40">
        <f t="shared" si="19"/>
        <v>48549</v>
      </c>
      <c r="D187" s="41">
        <f t="shared" si="24"/>
        <v>418641.62463345204</v>
      </c>
      <c r="E187" s="41">
        <f t="shared" si="25"/>
        <v>3121.9980472053999</v>
      </c>
      <c r="F187" s="54">
        <f t="shared" si="20"/>
        <v>0</v>
      </c>
      <c r="G187" s="41">
        <f t="shared" si="21"/>
        <v>3121.9980472053999</v>
      </c>
      <c r="H187" s="41">
        <f t="shared" si="22"/>
        <v>1770.1344676598776</v>
      </c>
      <c r="I187" s="41">
        <f t="shared" si="26"/>
        <v>1351.8635795455223</v>
      </c>
      <c r="J187" s="41">
        <f t="shared" si="23"/>
        <v>416871.49016579217</v>
      </c>
      <c r="K187" s="36"/>
      <c r="L187" s="36"/>
    </row>
    <row r="188" spans="2:12" x14ac:dyDescent="0.25">
      <c r="B188" s="39">
        <f t="shared" si="18"/>
        <v>186</v>
      </c>
      <c r="C188" s="40">
        <f t="shared" si="19"/>
        <v>48580</v>
      </c>
      <c r="D188" s="41">
        <f t="shared" si="24"/>
        <v>416871.49016579217</v>
      </c>
      <c r="E188" s="41">
        <f t="shared" si="25"/>
        <v>3121.9980472053999</v>
      </c>
      <c r="F188" s="54">
        <f t="shared" si="20"/>
        <v>0</v>
      </c>
      <c r="G188" s="41">
        <f t="shared" si="21"/>
        <v>3121.9980472053999</v>
      </c>
      <c r="H188" s="41">
        <f t="shared" si="22"/>
        <v>1775.8505268783626</v>
      </c>
      <c r="I188" s="41">
        <f t="shared" si="26"/>
        <v>1346.1475203270372</v>
      </c>
      <c r="J188" s="41">
        <f t="shared" si="23"/>
        <v>415095.6396389138</v>
      </c>
      <c r="K188" s="36"/>
      <c r="L188" s="36"/>
    </row>
    <row r="189" spans="2:12" x14ac:dyDescent="0.25">
      <c r="B189" s="39">
        <f t="shared" si="18"/>
        <v>187</v>
      </c>
      <c r="C189" s="40">
        <f t="shared" si="19"/>
        <v>48611</v>
      </c>
      <c r="D189" s="41">
        <f t="shared" si="24"/>
        <v>415095.6396389138</v>
      </c>
      <c r="E189" s="41">
        <f t="shared" si="25"/>
        <v>3121.9980472053999</v>
      </c>
      <c r="F189" s="54">
        <f t="shared" si="20"/>
        <v>0</v>
      </c>
      <c r="G189" s="41">
        <f t="shared" si="21"/>
        <v>3121.9980472053999</v>
      </c>
      <c r="H189" s="41">
        <f t="shared" si="22"/>
        <v>1781.5850442047408</v>
      </c>
      <c r="I189" s="41">
        <f t="shared" si="26"/>
        <v>1340.413003000659</v>
      </c>
      <c r="J189" s="41">
        <f t="shared" si="23"/>
        <v>413314.05459470907</v>
      </c>
      <c r="K189" s="36"/>
      <c r="L189" s="36"/>
    </row>
    <row r="190" spans="2:12" x14ac:dyDescent="0.25">
      <c r="B190" s="39">
        <f t="shared" si="18"/>
        <v>188</v>
      </c>
      <c r="C190" s="40">
        <f t="shared" si="19"/>
        <v>48639</v>
      </c>
      <c r="D190" s="41">
        <f t="shared" si="24"/>
        <v>413314.05459470907</v>
      </c>
      <c r="E190" s="41">
        <f t="shared" si="25"/>
        <v>3121.9980472053999</v>
      </c>
      <c r="F190" s="54">
        <f t="shared" si="20"/>
        <v>0</v>
      </c>
      <c r="G190" s="41">
        <f t="shared" si="21"/>
        <v>3121.9980472053999</v>
      </c>
      <c r="H190" s="41">
        <f t="shared" si="22"/>
        <v>1787.3380792433184</v>
      </c>
      <c r="I190" s="41">
        <f t="shared" si="26"/>
        <v>1334.6599679620815</v>
      </c>
      <c r="J190" s="41">
        <f t="shared" si="23"/>
        <v>411526.71651546576</v>
      </c>
      <c r="K190" s="36"/>
      <c r="L190" s="36"/>
    </row>
    <row r="191" spans="2:12" x14ac:dyDescent="0.25">
      <c r="B191" s="39">
        <f t="shared" si="18"/>
        <v>189</v>
      </c>
      <c r="C191" s="40">
        <f t="shared" si="19"/>
        <v>48670</v>
      </c>
      <c r="D191" s="41">
        <f t="shared" si="24"/>
        <v>411526.71651546576</v>
      </c>
      <c r="E191" s="41">
        <f t="shared" si="25"/>
        <v>3121.9980472053999</v>
      </c>
      <c r="F191" s="54">
        <f t="shared" si="20"/>
        <v>0</v>
      </c>
      <c r="G191" s="41">
        <f t="shared" si="21"/>
        <v>3121.9980472053999</v>
      </c>
      <c r="H191" s="41">
        <f t="shared" si="22"/>
        <v>1793.1096917908751</v>
      </c>
      <c r="I191" s="41">
        <f t="shared" si="26"/>
        <v>1328.8883554145248</v>
      </c>
      <c r="J191" s="41">
        <f t="shared" si="23"/>
        <v>409733.60682367487</v>
      </c>
      <c r="K191" s="36"/>
      <c r="L191" s="36"/>
    </row>
    <row r="192" spans="2:12" x14ac:dyDescent="0.25">
      <c r="B192" s="39">
        <f t="shared" si="18"/>
        <v>190</v>
      </c>
      <c r="C192" s="40">
        <f t="shared" si="19"/>
        <v>48700</v>
      </c>
      <c r="D192" s="41">
        <f t="shared" si="24"/>
        <v>409733.60682367487</v>
      </c>
      <c r="E192" s="41">
        <f t="shared" si="25"/>
        <v>3121.9980472053999</v>
      </c>
      <c r="F192" s="54">
        <f t="shared" si="20"/>
        <v>0</v>
      </c>
      <c r="G192" s="41">
        <f t="shared" si="21"/>
        <v>3121.9980472053999</v>
      </c>
      <c r="H192" s="41">
        <f t="shared" si="22"/>
        <v>1798.899941837283</v>
      </c>
      <c r="I192" s="41">
        <f t="shared" si="26"/>
        <v>1323.0981053681169</v>
      </c>
      <c r="J192" s="41">
        <f t="shared" si="23"/>
        <v>407934.70688183757</v>
      </c>
      <c r="K192" s="36"/>
      <c r="L192" s="36"/>
    </row>
    <row r="193" spans="2:12" x14ac:dyDescent="0.25">
      <c r="B193" s="39">
        <f t="shared" si="18"/>
        <v>191</v>
      </c>
      <c r="C193" s="40">
        <f t="shared" si="19"/>
        <v>48731</v>
      </c>
      <c r="D193" s="41">
        <f t="shared" si="24"/>
        <v>407934.70688183757</v>
      </c>
      <c r="E193" s="41">
        <f t="shared" si="25"/>
        <v>3121.9980472053999</v>
      </c>
      <c r="F193" s="54">
        <f t="shared" si="20"/>
        <v>0</v>
      </c>
      <c r="G193" s="41">
        <f t="shared" si="21"/>
        <v>3121.9980472053999</v>
      </c>
      <c r="H193" s="41">
        <f t="shared" si="22"/>
        <v>1804.7088895661327</v>
      </c>
      <c r="I193" s="41">
        <f t="shared" si="26"/>
        <v>1317.2891576392672</v>
      </c>
      <c r="J193" s="41">
        <f t="shared" si="23"/>
        <v>406129.99799227144</v>
      </c>
      <c r="K193" s="36"/>
      <c r="L193" s="36"/>
    </row>
    <row r="194" spans="2:12" x14ac:dyDescent="0.25">
      <c r="B194" s="39">
        <f t="shared" si="18"/>
        <v>192</v>
      </c>
      <c r="C194" s="40">
        <f t="shared" si="19"/>
        <v>48761</v>
      </c>
      <c r="D194" s="41">
        <f t="shared" si="24"/>
        <v>406129.99799227144</v>
      </c>
      <c r="E194" s="41">
        <f t="shared" si="25"/>
        <v>3121.9980472053999</v>
      </c>
      <c r="F194" s="54">
        <f t="shared" si="20"/>
        <v>0</v>
      </c>
      <c r="G194" s="41">
        <f t="shared" si="21"/>
        <v>3121.9980472053999</v>
      </c>
      <c r="H194" s="41">
        <f t="shared" si="22"/>
        <v>1810.5365953553567</v>
      </c>
      <c r="I194" s="41">
        <f t="shared" si="26"/>
        <v>1311.4614518500432</v>
      </c>
      <c r="J194" s="41">
        <f t="shared" si="23"/>
        <v>404319.46139691607</v>
      </c>
      <c r="K194" s="36"/>
      <c r="L194" s="36"/>
    </row>
    <row r="195" spans="2:12" x14ac:dyDescent="0.25">
      <c r="B195" s="39">
        <f t="shared" si="18"/>
        <v>193</v>
      </c>
      <c r="C195" s="40">
        <f t="shared" si="19"/>
        <v>48792</v>
      </c>
      <c r="D195" s="41">
        <f t="shared" si="24"/>
        <v>404319.46139691607</v>
      </c>
      <c r="E195" s="41">
        <f t="shared" si="25"/>
        <v>3121.9980472053999</v>
      </c>
      <c r="F195" s="54">
        <f t="shared" si="20"/>
        <v>0</v>
      </c>
      <c r="G195" s="41">
        <f t="shared" si="21"/>
        <v>3121.9980472053999</v>
      </c>
      <c r="H195" s="41">
        <f t="shared" si="22"/>
        <v>1816.3831197778584</v>
      </c>
      <c r="I195" s="41">
        <f t="shared" si="26"/>
        <v>1305.6149274275415</v>
      </c>
      <c r="J195" s="41">
        <f t="shared" si="23"/>
        <v>402503.07827713824</v>
      </c>
      <c r="K195" s="36"/>
      <c r="L195" s="36"/>
    </row>
    <row r="196" spans="2:12" x14ac:dyDescent="0.25">
      <c r="B196" s="39">
        <f t="shared" ref="B196:B259" si="27">IF(Values_Entered,B195+1,"")</f>
        <v>194</v>
      </c>
      <c r="C196" s="40">
        <f t="shared" ref="C196:C259" si="28">IF(Pay_Num&lt;&gt;"",DATE(YEAR(C195),MONTH(C195)+1,DAY(C195)),"")</f>
        <v>48823</v>
      </c>
      <c r="D196" s="41">
        <f t="shared" si="24"/>
        <v>402503.07827713824</v>
      </c>
      <c r="E196" s="41">
        <f t="shared" si="25"/>
        <v>3121.9980472053999</v>
      </c>
      <c r="F196" s="54">
        <f t="shared" ref="F196:F259" si="29">IF(Pay_Num&lt;&gt;"",Scheduled_Extra_Payments,"")</f>
        <v>0</v>
      </c>
      <c r="G196" s="41">
        <f t="shared" ref="G196:G259" si="30">IF(Pay_Num&lt;&gt;"",Sched_Pay+Extra_Pay,"")</f>
        <v>3121.9980472053999</v>
      </c>
      <c r="H196" s="41">
        <f t="shared" ref="H196:H259" si="31">IF(Pay_Num&lt;&gt;"",Total_Pay-Int,"")</f>
        <v>1822.2485236021409</v>
      </c>
      <c r="I196" s="41">
        <f t="shared" si="26"/>
        <v>1299.7495236032589</v>
      </c>
      <c r="J196" s="41">
        <f t="shared" ref="J196:J259" si="32">IF(Pay_Num&lt;&gt;"",Beg_Bal-Princ,"")</f>
        <v>400680.82975353609</v>
      </c>
      <c r="K196" s="36"/>
      <c r="L196" s="36"/>
    </row>
    <row r="197" spans="2:12" x14ac:dyDescent="0.25">
      <c r="B197" s="39">
        <f t="shared" si="27"/>
        <v>195</v>
      </c>
      <c r="C197" s="40">
        <f t="shared" si="28"/>
        <v>48853</v>
      </c>
      <c r="D197" s="41">
        <f t="shared" ref="D197:D260" si="33">IF(Pay_Num&lt;&gt;"",J196,"")</f>
        <v>400680.82975353609</v>
      </c>
      <c r="E197" s="41">
        <f t="shared" ref="E197:E260" si="34">IF(Pay_Num&lt;&gt;"",Scheduled_Monthly_Payment,"")</f>
        <v>3121.9980472053999</v>
      </c>
      <c r="F197" s="54">
        <f t="shared" si="29"/>
        <v>0</v>
      </c>
      <c r="G197" s="41">
        <f t="shared" si="30"/>
        <v>3121.9980472053999</v>
      </c>
      <c r="H197" s="41">
        <f t="shared" si="31"/>
        <v>1828.1328677929396</v>
      </c>
      <c r="I197" s="41">
        <f t="shared" ref="I197:I260" si="35">IF(Pay_Num&lt;&gt;"",Beg_Bal*Interest_Rate/12,"")</f>
        <v>1293.8651794124603</v>
      </c>
      <c r="J197" s="41">
        <f t="shared" si="32"/>
        <v>398852.69688574318</v>
      </c>
      <c r="K197" s="36"/>
      <c r="L197" s="36"/>
    </row>
    <row r="198" spans="2:12" x14ac:dyDescent="0.25">
      <c r="B198" s="39">
        <f t="shared" si="27"/>
        <v>196</v>
      </c>
      <c r="C198" s="40">
        <f t="shared" si="28"/>
        <v>48884</v>
      </c>
      <c r="D198" s="41">
        <f t="shared" si="33"/>
        <v>398852.69688574318</v>
      </c>
      <c r="E198" s="41">
        <f t="shared" si="34"/>
        <v>3121.9980472053999</v>
      </c>
      <c r="F198" s="54">
        <f t="shared" si="29"/>
        <v>0</v>
      </c>
      <c r="G198" s="41">
        <f t="shared" si="30"/>
        <v>3121.9980472053999</v>
      </c>
      <c r="H198" s="41">
        <f t="shared" si="31"/>
        <v>1834.0362135118542</v>
      </c>
      <c r="I198" s="41">
        <f t="shared" si="35"/>
        <v>1287.9618336935457</v>
      </c>
      <c r="J198" s="41">
        <f t="shared" si="32"/>
        <v>397018.66067223134</v>
      </c>
      <c r="K198" s="36"/>
      <c r="L198" s="36"/>
    </row>
    <row r="199" spans="2:12" x14ac:dyDescent="0.25">
      <c r="B199" s="39">
        <f t="shared" si="27"/>
        <v>197</v>
      </c>
      <c r="C199" s="40">
        <f t="shared" si="28"/>
        <v>48914</v>
      </c>
      <c r="D199" s="41">
        <f t="shared" si="33"/>
        <v>397018.66067223134</v>
      </c>
      <c r="E199" s="41">
        <f t="shared" si="34"/>
        <v>3121.9980472053999</v>
      </c>
      <c r="F199" s="54">
        <f t="shared" si="29"/>
        <v>0</v>
      </c>
      <c r="G199" s="41">
        <f t="shared" si="30"/>
        <v>3121.9980472053999</v>
      </c>
      <c r="H199" s="41">
        <f t="shared" si="31"/>
        <v>1839.9586221179861</v>
      </c>
      <c r="I199" s="41">
        <f t="shared" si="35"/>
        <v>1282.0394250874137</v>
      </c>
      <c r="J199" s="41">
        <f t="shared" si="32"/>
        <v>395178.70205011335</v>
      </c>
      <c r="K199" s="36"/>
      <c r="L199" s="36"/>
    </row>
    <row r="200" spans="2:12" x14ac:dyDescent="0.25">
      <c r="B200" s="39">
        <f t="shared" si="27"/>
        <v>198</v>
      </c>
      <c r="C200" s="40">
        <f t="shared" si="28"/>
        <v>48945</v>
      </c>
      <c r="D200" s="41">
        <f t="shared" si="33"/>
        <v>395178.70205011335</v>
      </c>
      <c r="E200" s="41">
        <f t="shared" si="34"/>
        <v>3121.9980472053999</v>
      </c>
      <c r="F200" s="54">
        <f t="shared" si="29"/>
        <v>0</v>
      </c>
      <c r="G200" s="41">
        <f t="shared" si="30"/>
        <v>3121.9980472053999</v>
      </c>
      <c r="H200" s="41">
        <f t="shared" si="31"/>
        <v>1845.9001551685756</v>
      </c>
      <c r="I200" s="41">
        <f t="shared" si="35"/>
        <v>1276.0978920368243</v>
      </c>
      <c r="J200" s="41">
        <f t="shared" si="32"/>
        <v>393332.8018949448</v>
      </c>
      <c r="K200" s="36"/>
      <c r="L200" s="36"/>
    </row>
    <row r="201" spans="2:12" x14ac:dyDescent="0.25">
      <c r="B201" s="39">
        <f t="shared" si="27"/>
        <v>199</v>
      </c>
      <c r="C201" s="40">
        <f t="shared" si="28"/>
        <v>48976</v>
      </c>
      <c r="D201" s="41">
        <f t="shared" si="33"/>
        <v>393332.8018949448</v>
      </c>
      <c r="E201" s="41">
        <f t="shared" si="34"/>
        <v>3121.9980472053999</v>
      </c>
      <c r="F201" s="54">
        <f t="shared" si="29"/>
        <v>0</v>
      </c>
      <c r="G201" s="41">
        <f t="shared" si="30"/>
        <v>3121.9980472053999</v>
      </c>
      <c r="H201" s="41">
        <f t="shared" si="31"/>
        <v>1851.8608744196406</v>
      </c>
      <c r="I201" s="41">
        <f t="shared" si="35"/>
        <v>1270.1371727857593</v>
      </c>
      <c r="J201" s="41">
        <f t="shared" si="32"/>
        <v>391480.94102052518</v>
      </c>
      <c r="K201" s="36"/>
      <c r="L201" s="36"/>
    </row>
    <row r="202" spans="2:12" x14ac:dyDescent="0.25">
      <c r="B202" s="39">
        <f t="shared" si="27"/>
        <v>200</v>
      </c>
      <c r="C202" s="40">
        <f t="shared" si="28"/>
        <v>49004</v>
      </c>
      <c r="D202" s="41">
        <f t="shared" si="33"/>
        <v>391480.94102052518</v>
      </c>
      <c r="E202" s="41">
        <f t="shared" si="34"/>
        <v>3121.9980472053999</v>
      </c>
      <c r="F202" s="54">
        <f t="shared" si="29"/>
        <v>0</v>
      </c>
      <c r="G202" s="41">
        <f t="shared" si="30"/>
        <v>3121.9980472053999</v>
      </c>
      <c r="H202" s="41">
        <f t="shared" si="31"/>
        <v>1857.8408418266206</v>
      </c>
      <c r="I202" s="41">
        <f t="shared" si="35"/>
        <v>1264.1572053787793</v>
      </c>
      <c r="J202" s="41">
        <f t="shared" si="32"/>
        <v>389623.10017869854</v>
      </c>
      <c r="K202" s="36"/>
      <c r="L202" s="36"/>
    </row>
    <row r="203" spans="2:12" x14ac:dyDescent="0.25">
      <c r="B203" s="39">
        <f t="shared" si="27"/>
        <v>201</v>
      </c>
      <c r="C203" s="40">
        <f t="shared" si="28"/>
        <v>49035</v>
      </c>
      <c r="D203" s="41">
        <f t="shared" si="33"/>
        <v>389623.10017869854</v>
      </c>
      <c r="E203" s="41">
        <f t="shared" si="34"/>
        <v>3121.9980472053999</v>
      </c>
      <c r="F203" s="54">
        <f t="shared" si="29"/>
        <v>0</v>
      </c>
      <c r="G203" s="41">
        <f t="shared" si="30"/>
        <v>3121.9980472053999</v>
      </c>
      <c r="H203" s="41">
        <f t="shared" si="31"/>
        <v>1863.8401195450192</v>
      </c>
      <c r="I203" s="41">
        <f t="shared" si="35"/>
        <v>1258.1579276603807</v>
      </c>
      <c r="J203" s="41">
        <f t="shared" si="32"/>
        <v>387759.26005915354</v>
      </c>
      <c r="K203" s="36"/>
      <c r="L203" s="36"/>
    </row>
    <row r="204" spans="2:12" x14ac:dyDescent="0.25">
      <c r="B204" s="39">
        <f t="shared" si="27"/>
        <v>202</v>
      </c>
      <c r="C204" s="40">
        <f t="shared" si="28"/>
        <v>49065</v>
      </c>
      <c r="D204" s="41">
        <f t="shared" si="33"/>
        <v>387759.26005915354</v>
      </c>
      <c r="E204" s="41">
        <f t="shared" si="34"/>
        <v>3121.9980472053999</v>
      </c>
      <c r="F204" s="54">
        <f t="shared" si="29"/>
        <v>0</v>
      </c>
      <c r="G204" s="41">
        <f t="shared" si="30"/>
        <v>3121.9980472053999</v>
      </c>
      <c r="H204" s="41">
        <f t="shared" si="31"/>
        <v>1869.8587699310499</v>
      </c>
      <c r="I204" s="41">
        <f t="shared" si="35"/>
        <v>1252.13927727435</v>
      </c>
      <c r="J204" s="41">
        <f t="shared" si="32"/>
        <v>385889.40128922247</v>
      </c>
      <c r="K204" s="36"/>
      <c r="L204" s="36"/>
    </row>
    <row r="205" spans="2:12" x14ac:dyDescent="0.25">
      <c r="B205" s="39">
        <f t="shared" si="27"/>
        <v>203</v>
      </c>
      <c r="C205" s="40">
        <f t="shared" si="28"/>
        <v>49096</v>
      </c>
      <c r="D205" s="41">
        <f t="shared" si="33"/>
        <v>385889.40128922247</v>
      </c>
      <c r="E205" s="41">
        <f t="shared" si="34"/>
        <v>3121.9980472053999</v>
      </c>
      <c r="F205" s="54">
        <f t="shared" si="29"/>
        <v>0</v>
      </c>
      <c r="G205" s="41">
        <f t="shared" si="30"/>
        <v>3121.9980472053999</v>
      </c>
      <c r="H205" s="41">
        <f t="shared" si="31"/>
        <v>1875.8968555422857</v>
      </c>
      <c r="I205" s="41">
        <f t="shared" si="35"/>
        <v>1246.1011916631142</v>
      </c>
      <c r="J205" s="41">
        <f t="shared" si="32"/>
        <v>384013.50443368021</v>
      </c>
      <c r="K205" s="36"/>
      <c r="L205" s="36"/>
    </row>
    <row r="206" spans="2:12" x14ac:dyDescent="0.25">
      <c r="B206" s="39">
        <f t="shared" si="27"/>
        <v>204</v>
      </c>
      <c r="C206" s="40">
        <f t="shared" si="28"/>
        <v>49126</v>
      </c>
      <c r="D206" s="41">
        <f t="shared" si="33"/>
        <v>384013.50443368021</v>
      </c>
      <c r="E206" s="41">
        <f t="shared" si="34"/>
        <v>3121.9980472053999</v>
      </c>
      <c r="F206" s="54">
        <f t="shared" si="29"/>
        <v>0</v>
      </c>
      <c r="G206" s="41">
        <f t="shared" si="30"/>
        <v>3121.9980472053999</v>
      </c>
      <c r="H206" s="41">
        <f t="shared" si="31"/>
        <v>1881.9544391383076</v>
      </c>
      <c r="I206" s="41">
        <f t="shared" si="35"/>
        <v>1240.0436080670922</v>
      </c>
      <c r="J206" s="41">
        <f t="shared" si="32"/>
        <v>382131.54999454191</v>
      </c>
      <c r="K206" s="36"/>
      <c r="L206" s="36"/>
    </row>
    <row r="207" spans="2:12" x14ac:dyDescent="0.25">
      <c r="B207" s="39">
        <f t="shared" si="27"/>
        <v>205</v>
      </c>
      <c r="C207" s="40">
        <f t="shared" si="28"/>
        <v>49157</v>
      </c>
      <c r="D207" s="41">
        <f t="shared" si="33"/>
        <v>382131.54999454191</v>
      </c>
      <c r="E207" s="41">
        <f t="shared" si="34"/>
        <v>3121.9980472053999</v>
      </c>
      <c r="F207" s="54">
        <f t="shared" si="29"/>
        <v>0</v>
      </c>
      <c r="G207" s="41">
        <f t="shared" si="30"/>
        <v>3121.9980472053999</v>
      </c>
      <c r="H207" s="41">
        <f t="shared" si="31"/>
        <v>1888.0315836813581</v>
      </c>
      <c r="I207" s="41">
        <f t="shared" si="35"/>
        <v>1233.9664635240417</v>
      </c>
      <c r="J207" s="41">
        <f t="shared" si="32"/>
        <v>380243.51841086056</v>
      </c>
      <c r="K207" s="36"/>
      <c r="L207" s="36"/>
    </row>
    <row r="208" spans="2:12" x14ac:dyDescent="0.25">
      <c r="B208" s="39">
        <f t="shared" si="27"/>
        <v>206</v>
      </c>
      <c r="C208" s="40">
        <f t="shared" si="28"/>
        <v>49188</v>
      </c>
      <c r="D208" s="41">
        <f t="shared" si="33"/>
        <v>380243.51841086056</v>
      </c>
      <c r="E208" s="41">
        <f t="shared" si="34"/>
        <v>3121.9980472053999</v>
      </c>
      <c r="F208" s="54">
        <f t="shared" si="29"/>
        <v>0</v>
      </c>
      <c r="G208" s="41">
        <f t="shared" si="30"/>
        <v>3121.9980472053999</v>
      </c>
      <c r="H208" s="41">
        <f t="shared" si="31"/>
        <v>1894.1283523369959</v>
      </c>
      <c r="I208" s="41">
        <f t="shared" si="35"/>
        <v>1227.8696948684039</v>
      </c>
      <c r="J208" s="41">
        <f t="shared" si="32"/>
        <v>378349.39005852357</v>
      </c>
      <c r="K208" s="36"/>
      <c r="L208" s="36"/>
    </row>
    <row r="209" spans="2:12" x14ac:dyDescent="0.25">
      <c r="B209" s="39">
        <f t="shared" si="27"/>
        <v>207</v>
      </c>
      <c r="C209" s="40">
        <f t="shared" si="28"/>
        <v>49218</v>
      </c>
      <c r="D209" s="41">
        <f t="shared" si="33"/>
        <v>378349.39005852357</v>
      </c>
      <c r="E209" s="41">
        <f t="shared" si="34"/>
        <v>3121.9980472053999</v>
      </c>
      <c r="F209" s="54">
        <f t="shared" si="29"/>
        <v>0</v>
      </c>
      <c r="G209" s="41">
        <f t="shared" si="30"/>
        <v>3121.9980472053999</v>
      </c>
      <c r="H209" s="41">
        <f t="shared" si="31"/>
        <v>1900.2448084747509</v>
      </c>
      <c r="I209" s="41">
        <f t="shared" si="35"/>
        <v>1221.7532387306489</v>
      </c>
      <c r="J209" s="41">
        <f t="shared" si="32"/>
        <v>376449.14525004884</v>
      </c>
      <c r="K209" s="36"/>
      <c r="L209" s="36"/>
    </row>
    <row r="210" spans="2:12" x14ac:dyDescent="0.25">
      <c r="B210" s="39">
        <f t="shared" si="27"/>
        <v>208</v>
      </c>
      <c r="C210" s="40">
        <f t="shared" si="28"/>
        <v>49249</v>
      </c>
      <c r="D210" s="41">
        <f t="shared" si="33"/>
        <v>376449.14525004884</v>
      </c>
      <c r="E210" s="41">
        <f t="shared" si="34"/>
        <v>3121.9980472053999</v>
      </c>
      <c r="F210" s="54">
        <f t="shared" si="29"/>
        <v>0</v>
      </c>
      <c r="G210" s="41">
        <f t="shared" si="30"/>
        <v>3121.9980472053999</v>
      </c>
      <c r="H210" s="41">
        <f t="shared" si="31"/>
        <v>1906.3810156687839</v>
      </c>
      <c r="I210" s="41">
        <f t="shared" si="35"/>
        <v>1215.617031536616</v>
      </c>
      <c r="J210" s="41">
        <f t="shared" si="32"/>
        <v>374542.76423438004</v>
      </c>
      <c r="K210" s="36"/>
      <c r="L210" s="36"/>
    </row>
    <row r="211" spans="2:12" x14ac:dyDescent="0.25">
      <c r="B211" s="39">
        <f t="shared" si="27"/>
        <v>209</v>
      </c>
      <c r="C211" s="40">
        <f t="shared" si="28"/>
        <v>49279</v>
      </c>
      <c r="D211" s="41">
        <f t="shared" si="33"/>
        <v>374542.76423438004</v>
      </c>
      <c r="E211" s="41">
        <f t="shared" si="34"/>
        <v>3121.9980472053999</v>
      </c>
      <c r="F211" s="54">
        <f t="shared" si="29"/>
        <v>0</v>
      </c>
      <c r="G211" s="41">
        <f t="shared" si="30"/>
        <v>3121.9980472053999</v>
      </c>
      <c r="H211" s="41">
        <f t="shared" si="31"/>
        <v>1912.5370376985477</v>
      </c>
      <c r="I211" s="41">
        <f t="shared" si="35"/>
        <v>1209.4610095068522</v>
      </c>
      <c r="J211" s="41">
        <f t="shared" si="32"/>
        <v>372630.22719668149</v>
      </c>
      <c r="K211" s="36"/>
      <c r="L211" s="36"/>
    </row>
    <row r="212" spans="2:12" x14ac:dyDescent="0.25">
      <c r="B212" s="39">
        <f t="shared" si="27"/>
        <v>210</v>
      </c>
      <c r="C212" s="40">
        <f t="shared" si="28"/>
        <v>49310</v>
      </c>
      <c r="D212" s="41">
        <f t="shared" si="33"/>
        <v>372630.22719668149</v>
      </c>
      <c r="E212" s="41">
        <f t="shared" si="34"/>
        <v>3121.9980472053999</v>
      </c>
      <c r="F212" s="54">
        <f t="shared" si="29"/>
        <v>0</v>
      </c>
      <c r="G212" s="41">
        <f t="shared" si="30"/>
        <v>3121.9980472053999</v>
      </c>
      <c r="H212" s="41">
        <f t="shared" si="31"/>
        <v>1918.7129385494493</v>
      </c>
      <c r="I212" s="41">
        <f t="shared" si="35"/>
        <v>1203.2851086559506</v>
      </c>
      <c r="J212" s="41">
        <f t="shared" si="32"/>
        <v>370711.51425813203</v>
      </c>
      <c r="K212" s="36"/>
      <c r="L212" s="36"/>
    </row>
    <row r="213" spans="2:12" x14ac:dyDescent="0.25">
      <c r="B213" s="39">
        <f t="shared" si="27"/>
        <v>211</v>
      </c>
      <c r="C213" s="40">
        <f t="shared" si="28"/>
        <v>49341</v>
      </c>
      <c r="D213" s="41">
        <f t="shared" si="33"/>
        <v>370711.51425813203</v>
      </c>
      <c r="E213" s="41">
        <f t="shared" si="34"/>
        <v>3121.9980472053999</v>
      </c>
      <c r="F213" s="54">
        <f t="shared" si="29"/>
        <v>0</v>
      </c>
      <c r="G213" s="41">
        <f t="shared" si="30"/>
        <v>3121.9980472053999</v>
      </c>
      <c r="H213" s="41">
        <f t="shared" si="31"/>
        <v>1924.9087824135152</v>
      </c>
      <c r="I213" s="41">
        <f t="shared" si="35"/>
        <v>1197.0892647918847</v>
      </c>
      <c r="J213" s="41">
        <f t="shared" si="32"/>
        <v>368786.6054757185</v>
      </c>
      <c r="K213" s="36"/>
      <c r="L213" s="36"/>
    </row>
    <row r="214" spans="2:12" x14ac:dyDescent="0.25">
      <c r="B214" s="39">
        <f t="shared" si="27"/>
        <v>212</v>
      </c>
      <c r="C214" s="40">
        <f t="shared" si="28"/>
        <v>49369</v>
      </c>
      <c r="D214" s="41">
        <f t="shared" si="33"/>
        <v>368786.6054757185</v>
      </c>
      <c r="E214" s="41">
        <f t="shared" si="34"/>
        <v>3121.9980472053999</v>
      </c>
      <c r="F214" s="54">
        <f t="shared" si="29"/>
        <v>0</v>
      </c>
      <c r="G214" s="41">
        <f t="shared" si="30"/>
        <v>3121.9980472053999</v>
      </c>
      <c r="H214" s="41">
        <f t="shared" si="31"/>
        <v>1931.1246336900588</v>
      </c>
      <c r="I214" s="41">
        <f t="shared" si="35"/>
        <v>1190.8734135153411</v>
      </c>
      <c r="J214" s="41">
        <f t="shared" si="32"/>
        <v>366855.48084202845</v>
      </c>
      <c r="K214" s="36"/>
      <c r="L214" s="36"/>
    </row>
    <row r="215" spans="2:12" x14ac:dyDescent="0.25">
      <c r="B215" s="39">
        <f t="shared" si="27"/>
        <v>213</v>
      </c>
      <c r="C215" s="40">
        <f t="shared" si="28"/>
        <v>49400</v>
      </c>
      <c r="D215" s="41">
        <f t="shared" si="33"/>
        <v>366855.48084202845</v>
      </c>
      <c r="E215" s="41">
        <f t="shared" si="34"/>
        <v>3121.9980472053999</v>
      </c>
      <c r="F215" s="54">
        <f t="shared" si="29"/>
        <v>0</v>
      </c>
      <c r="G215" s="41">
        <f t="shared" si="30"/>
        <v>3121.9980472053999</v>
      </c>
      <c r="H215" s="41">
        <f t="shared" si="31"/>
        <v>1937.3605569863496</v>
      </c>
      <c r="I215" s="41">
        <f t="shared" si="35"/>
        <v>1184.6374902190503</v>
      </c>
      <c r="J215" s="41">
        <f t="shared" si="32"/>
        <v>364918.1202850421</v>
      </c>
      <c r="K215" s="36"/>
      <c r="L215" s="36"/>
    </row>
    <row r="216" spans="2:12" x14ac:dyDescent="0.25">
      <c r="B216" s="39">
        <f t="shared" si="27"/>
        <v>214</v>
      </c>
      <c r="C216" s="40">
        <f t="shared" si="28"/>
        <v>49430</v>
      </c>
      <c r="D216" s="41">
        <f t="shared" si="33"/>
        <v>364918.1202850421</v>
      </c>
      <c r="E216" s="41">
        <f t="shared" si="34"/>
        <v>3121.9980472053999</v>
      </c>
      <c r="F216" s="54">
        <f t="shared" si="29"/>
        <v>0</v>
      </c>
      <c r="G216" s="41">
        <f t="shared" si="30"/>
        <v>3121.9980472053999</v>
      </c>
      <c r="H216" s="41">
        <f t="shared" si="31"/>
        <v>1943.6166171182847</v>
      </c>
      <c r="I216" s="41">
        <f t="shared" si="35"/>
        <v>1178.3814300871152</v>
      </c>
      <c r="J216" s="41">
        <f t="shared" si="32"/>
        <v>362974.5036679238</v>
      </c>
      <c r="K216" s="36"/>
      <c r="L216" s="36"/>
    </row>
    <row r="217" spans="2:12" x14ac:dyDescent="0.25">
      <c r="B217" s="39">
        <f t="shared" si="27"/>
        <v>215</v>
      </c>
      <c r="C217" s="40">
        <f t="shared" si="28"/>
        <v>49461</v>
      </c>
      <c r="D217" s="41">
        <f t="shared" si="33"/>
        <v>362974.5036679238</v>
      </c>
      <c r="E217" s="41">
        <f t="shared" si="34"/>
        <v>3121.9980472053999</v>
      </c>
      <c r="F217" s="54">
        <f t="shared" si="29"/>
        <v>0</v>
      </c>
      <c r="G217" s="41">
        <f t="shared" si="30"/>
        <v>3121.9980472053999</v>
      </c>
      <c r="H217" s="41">
        <f t="shared" si="31"/>
        <v>1949.8928791110627</v>
      </c>
      <c r="I217" s="41">
        <f t="shared" si="35"/>
        <v>1172.1051680943372</v>
      </c>
      <c r="J217" s="41">
        <f t="shared" si="32"/>
        <v>361024.61078881274</v>
      </c>
      <c r="K217" s="36"/>
      <c r="L217" s="36"/>
    </row>
    <row r="218" spans="2:12" x14ac:dyDescent="0.25">
      <c r="B218" s="39">
        <f t="shared" si="27"/>
        <v>216</v>
      </c>
      <c r="C218" s="40">
        <f t="shared" si="28"/>
        <v>49491</v>
      </c>
      <c r="D218" s="41">
        <f t="shared" si="33"/>
        <v>361024.61078881274</v>
      </c>
      <c r="E218" s="41">
        <f t="shared" si="34"/>
        <v>3121.9980472053999</v>
      </c>
      <c r="F218" s="54">
        <f t="shared" si="29"/>
        <v>0</v>
      </c>
      <c r="G218" s="41">
        <f t="shared" si="30"/>
        <v>3121.9980472053999</v>
      </c>
      <c r="H218" s="41">
        <f t="shared" si="31"/>
        <v>1956.1894081998587</v>
      </c>
      <c r="I218" s="41">
        <f t="shared" si="35"/>
        <v>1165.8086390055412</v>
      </c>
      <c r="J218" s="41">
        <f t="shared" si="32"/>
        <v>359068.42138061288</v>
      </c>
      <c r="K218" s="36"/>
      <c r="L218" s="36"/>
    </row>
    <row r="219" spans="2:12" x14ac:dyDescent="0.25">
      <c r="B219" s="39">
        <f t="shared" si="27"/>
        <v>217</v>
      </c>
      <c r="C219" s="40">
        <f t="shared" si="28"/>
        <v>49522</v>
      </c>
      <c r="D219" s="41">
        <f t="shared" si="33"/>
        <v>359068.42138061288</v>
      </c>
      <c r="E219" s="41">
        <f t="shared" si="34"/>
        <v>3121.9980472053999</v>
      </c>
      <c r="F219" s="54">
        <f t="shared" si="29"/>
        <v>0</v>
      </c>
      <c r="G219" s="41">
        <f t="shared" si="30"/>
        <v>3121.9980472053999</v>
      </c>
      <c r="H219" s="41">
        <f t="shared" si="31"/>
        <v>1962.5062698305042</v>
      </c>
      <c r="I219" s="41">
        <f t="shared" si="35"/>
        <v>1159.4917773748957</v>
      </c>
      <c r="J219" s="41">
        <f t="shared" si="32"/>
        <v>357105.91511078237</v>
      </c>
      <c r="K219" s="36"/>
      <c r="L219" s="36"/>
    </row>
    <row r="220" spans="2:12" x14ac:dyDescent="0.25">
      <c r="B220" s="39">
        <f t="shared" si="27"/>
        <v>218</v>
      </c>
      <c r="C220" s="40">
        <f t="shared" si="28"/>
        <v>49553</v>
      </c>
      <c r="D220" s="41">
        <f t="shared" si="33"/>
        <v>357105.91511078237</v>
      </c>
      <c r="E220" s="41">
        <f t="shared" si="34"/>
        <v>3121.9980472053999</v>
      </c>
      <c r="F220" s="54">
        <f t="shared" si="29"/>
        <v>0</v>
      </c>
      <c r="G220" s="41">
        <f t="shared" si="30"/>
        <v>3121.9980472053999</v>
      </c>
      <c r="H220" s="41">
        <f t="shared" si="31"/>
        <v>1968.8435296601651</v>
      </c>
      <c r="I220" s="41">
        <f t="shared" si="35"/>
        <v>1153.1545175452347</v>
      </c>
      <c r="J220" s="41">
        <f t="shared" si="32"/>
        <v>355137.07158112223</v>
      </c>
      <c r="K220" s="36"/>
      <c r="L220" s="36"/>
    </row>
    <row r="221" spans="2:12" x14ac:dyDescent="0.25">
      <c r="B221" s="39">
        <f t="shared" si="27"/>
        <v>219</v>
      </c>
      <c r="C221" s="40">
        <f t="shared" si="28"/>
        <v>49583</v>
      </c>
      <c r="D221" s="41">
        <f t="shared" si="33"/>
        <v>355137.07158112223</v>
      </c>
      <c r="E221" s="41">
        <f t="shared" si="34"/>
        <v>3121.9980472053999</v>
      </c>
      <c r="F221" s="54">
        <f t="shared" si="29"/>
        <v>0</v>
      </c>
      <c r="G221" s="41">
        <f t="shared" si="30"/>
        <v>3121.9980472053999</v>
      </c>
      <c r="H221" s="41">
        <f t="shared" si="31"/>
        <v>1975.2012535580259</v>
      </c>
      <c r="I221" s="41">
        <f t="shared" si="35"/>
        <v>1146.796793647374</v>
      </c>
      <c r="J221" s="41">
        <f t="shared" si="32"/>
        <v>353161.87032756419</v>
      </c>
      <c r="K221" s="36"/>
      <c r="L221" s="36"/>
    </row>
    <row r="222" spans="2:12" x14ac:dyDescent="0.25">
      <c r="B222" s="39">
        <f t="shared" si="27"/>
        <v>220</v>
      </c>
      <c r="C222" s="40">
        <f t="shared" si="28"/>
        <v>49614</v>
      </c>
      <c r="D222" s="41">
        <f t="shared" si="33"/>
        <v>353161.87032756419</v>
      </c>
      <c r="E222" s="41">
        <f t="shared" si="34"/>
        <v>3121.9980472053999</v>
      </c>
      <c r="F222" s="54">
        <f t="shared" si="29"/>
        <v>0</v>
      </c>
      <c r="G222" s="41">
        <f t="shared" si="30"/>
        <v>3121.9980472053999</v>
      </c>
      <c r="H222" s="41">
        <f t="shared" si="31"/>
        <v>1981.5795076059737</v>
      </c>
      <c r="I222" s="41">
        <f t="shared" si="35"/>
        <v>1140.4185395994261</v>
      </c>
      <c r="J222" s="41">
        <f t="shared" si="32"/>
        <v>351180.2908199582</v>
      </c>
      <c r="K222" s="36"/>
      <c r="L222" s="36"/>
    </row>
    <row r="223" spans="2:12" x14ac:dyDescent="0.25">
      <c r="B223" s="39">
        <f t="shared" si="27"/>
        <v>221</v>
      </c>
      <c r="C223" s="40">
        <f t="shared" si="28"/>
        <v>49644</v>
      </c>
      <c r="D223" s="41">
        <f t="shared" si="33"/>
        <v>351180.2908199582</v>
      </c>
      <c r="E223" s="41">
        <f t="shared" si="34"/>
        <v>3121.9980472053999</v>
      </c>
      <c r="F223" s="54">
        <f t="shared" si="29"/>
        <v>0</v>
      </c>
      <c r="G223" s="41">
        <f t="shared" si="30"/>
        <v>3121.9980472053999</v>
      </c>
      <c r="H223" s="41">
        <f t="shared" si="31"/>
        <v>1987.9783580992848</v>
      </c>
      <c r="I223" s="41">
        <f t="shared" si="35"/>
        <v>1134.019689106115</v>
      </c>
      <c r="J223" s="41">
        <f t="shared" si="32"/>
        <v>349192.31246185891</v>
      </c>
      <c r="K223" s="36"/>
      <c r="L223" s="36"/>
    </row>
    <row r="224" spans="2:12" x14ac:dyDescent="0.25">
      <c r="B224" s="39">
        <f t="shared" si="27"/>
        <v>222</v>
      </c>
      <c r="C224" s="40">
        <f t="shared" si="28"/>
        <v>49675</v>
      </c>
      <c r="D224" s="41">
        <f t="shared" si="33"/>
        <v>349192.31246185891</v>
      </c>
      <c r="E224" s="41">
        <f t="shared" si="34"/>
        <v>3121.9980472053999</v>
      </c>
      <c r="F224" s="54">
        <f t="shared" si="29"/>
        <v>0</v>
      </c>
      <c r="G224" s="41">
        <f t="shared" si="30"/>
        <v>3121.9980472053999</v>
      </c>
      <c r="H224" s="41">
        <f t="shared" si="31"/>
        <v>1994.3978715473138</v>
      </c>
      <c r="I224" s="41">
        <f t="shared" si="35"/>
        <v>1127.6001756580861</v>
      </c>
      <c r="J224" s="41">
        <f t="shared" si="32"/>
        <v>347197.91459031159</v>
      </c>
      <c r="K224" s="36"/>
      <c r="L224" s="36"/>
    </row>
    <row r="225" spans="2:12" x14ac:dyDescent="0.25">
      <c r="B225" s="39">
        <f t="shared" si="27"/>
        <v>223</v>
      </c>
      <c r="C225" s="40">
        <f t="shared" si="28"/>
        <v>49706</v>
      </c>
      <c r="D225" s="41">
        <f t="shared" si="33"/>
        <v>347197.91459031159</v>
      </c>
      <c r="E225" s="41">
        <f t="shared" si="34"/>
        <v>3121.9980472053999</v>
      </c>
      <c r="F225" s="54">
        <f t="shared" si="29"/>
        <v>0</v>
      </c>
      <c r="G225" s="41">
        <f t="shared" si="30"/>
        <v>3121.9980472053999</v>
      </c>
      <c r="H225" s="41">
        <f t="shared" si="31"/>
        <v>2000.8381146741854</v>
      </c>
      <c r="I225" s="41">
        <f t="shared" si="35"/>
        <v>1121.1599325312145</v>
      </c>
      <c r="J225" s="41">
        <f t="shared" si="32"/>
        <v>345197.07647563738</v>
      </c>
      <c r="K225" s="36"/>
      <c r="L225" s="36"/>
    </row>
    <row r="226" spans="2:12" x14ac:dyDescent="0.25">
      <c r="B226" s="39">
        <f t="shared" si="27"/>
        <v>224</v>
      </c>
      <c r="C226" s="40">
        <f t="shared" si="28"/>
        <v>49735</v>
      </c>
      <c r="D226" s="41">
        <f t="shared" si="33"/>
        <v>345197.07647563738</v>
      </c>
      <c r="E226" s="41">
        <f t="shared" si="34"/>
        <v>3121.9980472053999</v>
      </c>
      <c r="F226" s="54">
        <f t="shared" si="29"/>
        <v>0</v>
      </c>
      <c r="G226" s="41">
        <f t="shared" si="30"/>
        <v>3121.9980472053999</v>
      </c>
      <c r="H226" s="41">
        <f t="shared" si="31"/>
        <v>2007.2991544194874</v>
      </c>
      <c r="I226" s="41">
        <f t="shared" si="35"/>
        <v>1114.6988927859124</v>
      </c>
      <c r="J226" s="41">
        <f t="shared" si="32"/>
        <v>343189.77732121787</v>
      </c>
      <c r="K226" s="36"/>
      <c r="L226" s="36"/>
    </row>
    <row r="227" spans="2:12" x14ac:dyDescent="0.25">
      <c r="B227" s="39">
        <f t="shared" si="27"/>
        <v>225</v>
      </c>
      <c r="C227" s="40">
        <f t="shared" si="28"/>
        <v>49766</v>
      </c>
      <c r="D227" s="41">
        <f t="shared" si="33"/>
        <v>343189.77732121787</v>
      </c>
      <c r="E227" s="41">
        <f t="shared" si="34"/>
        <v>3121.9980472053999</v>
      </c>
      <c r="F227" s="54">
        <f t="shared" si="29"/>
        <v>0</v>
      </c>
      <c r="G227" s="41">
        <f t="shared" si="30"/>
        <v>3121.9980472053999</v>
      </c>
      <c r="H227" s="41">
        <f t="shared" si="31"/>
        <v>2013.7810579389673</v>
      </c>
      <c r="I227" s="41">
        <f t="shared" si="35"/>
        <v>1108.2169892664326</v>
      </c>
      <c r="J227" s="41">
        <f t="shared" si="32"/>
        <v>341175.99626327888</v>
      </c>
      <c r="K227" s="36"/>
      <c r="L227" s="36"/>
    </row>
    <row r="228" spans="2:12" x14ac:dyDescent="0.25">
      <c r="B228" s="39">
        <f t="shared" si="27"/>
        <v>226</v>
      </c>
      <c r="C228" s="40">
        <f t="shared" si="28"/>
        <v>49796</v>
      </c>
      <c r="D228" s="41">
        <f t="shared" si="33"/>
        <v>341175.99626327888</v>
      </c>
      <c r="E228" s="41">
        <f t="shared" si="34"/>
        <v>3121.9980472053999</v>
      </c>
      <c r="F228" s="54">
        <f t="shared" si="29"/>
        <v>0</v>
      </c>
      <c r="G228" s="41">
        <f t="shared" si="30"/>
        <v>3121.9980472053999</v>
      </c>
      <c r="H228" s="41">
        <f t="shared" si="31"/>
        <v>2020.2838926052284</v>
      </c>
      <c r="I228" s="41">
        <f t="shared" si="35"/>
        <v>1101.7141546001715</v>
      </c>
      <c r="J228" s="41">
        <f t="shared" si="32"/>
        <v>339155.71237067366</v>
      </c>
      <c r="K228" s="36"/>
      <c r="L228" s="36"/>
    </row>
    <row r="229" spans="2:12" x14ac:dyDescent="0.25">
      <c r="B229" s="39">
        <f t="shared" si="27"/>
        <v>227</v>
      </c>
      <c r="C229" s="40">
        <f t="shared" si="28"/>
        <v>49827</v>
      </c>
      <c r="D229" s="41">
        <f t="shared" si="33"/>
        <v>339155.71237067366</v>
      </c>
      <c r="E229" s="41">
        <f t="shared" si="34"/>
        <v>3121.9980472053999</v>
      </c>
      <c r="F229" s="54">
        <f t="shared" si="29"/>
        <v>0</v>
      </c>
      <c r="G229" s="41">
        <f t="shared" si="30"/>
        <v>3121.9980472053999</v>
      </c>
      <c r="H229" s="41">
        <f t="shared" si="31"/>
        <v>2026.8077260084328</v>
      </c>
      <c r="I229" s="41">
        <f t="shared" si="35"/>
        <v>1095.190321196967</v>
      </c>
      <c r="J229" s="41">
        <f t="shared" si="32"/>
        <v>337128.90464466525</v>
      </c>
      <c r="K229" s="36"/>
      <c r="L229" s="36"/>
    </row>
    <row r="230" spans="2:12" x14ac:dyDescent="0.25">
      <c r="B230" s="39">
        <f t="shared" si="27"/>
        <v>228</v>
      </c>
      <c r="C230" s="40">
        <f t="shared" si="28"/>
        <v>49857</v>
      </c>
      <c r="D230" s="41">
        <f t="shared" si="33"/>
        <v>337128.90464466525</v>
      </c>
      <c r="E230" s="41">
        <f t="shared" si="34"/>
        <v>3121.9980472053999</v>
      </c>
      <c r="F230" s="54">
        <f t="shared" si="29"/>
        <v>0</v>
      </c>
      <c r="G230" s="41">
        <f t="shared" si="30"/>
        <v>3121.9980472053999</v>
      </c>
      <c r="H230" s="41">
        <f t="shared" si="31"/>
        <v>2033.3526259570017</v>
      </c>
      <c r="I230" s="41">
        <f t="shared" si="35"/>
        <v>1088.6454212483982</v>
      </c>
      <c r="J230" s="41">
        <f t="shared" si="32"/>
        <v>335095.55201870826</v>
      </c>
      <c r="K230" s="36"/>
      <c r="L230" s="36"/>
    </row>
    <row r="231" spans="2:12" x14ac:dyDescent="0.25">
      <c r="B231" s="39">
        <f t="shared" si="27"/>
        <v>229</v>
      </c>
      <c r="C231" s="40">
        <f t="shared" si="28"/>
        <v>49888</v>
      </c>
      <c r="D231" s="41">
        <f t="shared" si="33"/>
        <v>335095.55201870826</v>
      </c>
      <c r="E231" s="41">
        <f t="shared" si="34"/>
        <v>3121.9980472053999</v>
      </c>
      <c r="F231" s="54">
        <f t="shared" si="29"/>
        <v>0</v>
      </c>
      <c r="G231" s="41">
        <f t="shared" si="30"/>
        <v>3121.9980472053999</v>
      </c>
      <c r="H231" s="41">
        <f t="shared" si="31"/>
        <v>2039.918660478321</v>
      </c>
      <c r="I231" s="41">
        <f t="shared" si="35"/>
        <v>1082.0793867270788</v>
      </c>
      <c r="J231" s="41">
        <f t="shared" si="32"/>
        <v>333055.63335822994</v>
      </c>
      <c r="K231" s="36"/>
      <c r="L231" s="36"/>
    </row>
    <row r="232" spans="2:12" x14ac:dyDescent="0.25">
      <c r="B232" s="39">
        <f t="shared" si="27"/>
        <v>230</v>
      </c>
      <c r="C232" s="40">
        <f t="shared" si="28"/>
        <v>49919</v>
      </c>
      <c r="D232" s="41">
        <f t="shared" si="33"/>
        <v>333055.63335822994</v>
      </c>
      <c r="E232" s="41">
        <f t="shared" si="34"/>
        <v>3121.9980472053999</v>
      </c>
      <c r="F232" s="54">
        <f t="shared" si="29"/>
        <v>0</v>
      </c>
      <c r="G232" s="41">
        <f t="shared" si="30"/>
        <v>3121.9980472053999</v>
      </c>
      <c r="H232" s="41">
        <f t="shared" si="31"/>
        <v>2046.505897819449</v>
      </c>
      <c r="I232" s="41">
        <f t="shared" si="35"/>
        <v>1075.4921493859508</v>
      </c>
      <c r="J232" s="41">
        <f t="shared" si="32"/>
        <v>331009.12746041047</v>
      </c>
      <c r="K232" s="36"/>
      <c r="L232" s="36"/>
    </row>
    <row r="233" spans="2:12" x14ac:dyDescent="0.25">
      <c r="B233" s="39">
        <f t="shared" si="27"/>
        <v>231</v>
      </c>
      <c r="C233" s="40">
        <f t="shared" si="28"/>
        <v>49949</v>
      </c>
      <c r="D233" s="41">
        <f t="shared" si="33"/>
        <v>331009.12746041047</v>
      </c>
      <c r="E233" s="41">
        <f t="shared" si="34"/>
        <v>3121.9980472053999</v>
      </c>
      <c r="F233" s="54">
        <f t="shared" si="29"/>
        <v>0</v>
      </c>
      <c r="G233" s="41">
        <f t="shared" si="30"/>
        <v>3121.9980472053999</v>
      </c>
      <c r="H233" s="41">
        <f t="shared" si="31"/>
        <v>2053.1144064478244</v>
      </c>
      <c r="I233" s="41">
        <f t="shared" si="35"/>
        <v>1068.8836407575754</v>
      </c>
      <c r="J233" s="41">
        <f t="shared" si="32"/>
        <v>328956.01305396267</v>
      </c>
      <c r="K233" s="36"/>
      <c r="L233" s="36"/>
    </row>
    <row r="234" spans="2:12" x14ac:dyDescent="0.25">
      <c r="B234" s="39">
        <f t="shared" si="27"/>
        <v>232</v>
      </c>
      <c r="C234" s="40">
        <f t="shared" si="28"/>
        <v>49980</v>
      </c>
      <c r="D234" s="41">
        <f t="shared" si="33"/>
        <v>328956.01305396267</v>
      </c>
      <c r="E234" s="41">
        <f t="shared" si="34"/>
        <v>3121.9980472053999</v>
      </c>
      <c r="F234" s="54">
        <f t="shared" si="29"/>
        <v>0</v>
      </c>
      <c r="G234" s="41">
        <f t="shared" si="30"/>
        <v>3121.9980472053999</v>
      </c>
      <c r="H234" s="41">
        <f t="shared" si="31"/>
        <v>2059.7442550519791</v>
      </c>
      <c r="I234" s="41">
        <f t="shared" si="35"/>
        <v>1062.253792153421</v>
      </c>
      <c r="J234" s="41">
        <f t="shared" si="32"/>
        <v>326896.26879891066</v>
      </c>
      <c r="K234" s="36"/>
      <c r="L234" s="36"/>
    </row>
    <row r="235" spans="2:12" x14ac:dyDescent="0.25">
      <c r="B235" s="39">
        <f t="shared" si="27"/>
        <v>233</v>
      </c>
      <c r="C235" s="40">
        <f t="shared" si="28"/>
        <v>50010</v>
      </c>
      <c r="D235" s="41">
        <f t="shared" si="33"/>
        <v>326896.26879891066</v>
      </c>
      <c r="E235" s="41">
        <f t="shared" si="34"/>
        <v>3121.9980472053999</v>
      </c>
      <c r="F235" s="54">
        <f t="shared" si="29"/>
        <v>0</v>
      </c>
      <c r="G235" s="41">
        <f t="shared" si="30"/>
        <v>3121.9980472053999</v>
      </c>
      <c r="H235" s="41">
        <f t="shared" si="31"/>
        <v>2066.3955125422508</v>
      </c>
      <c r="I235" s="41">
        <f t="shared" si="35"/>
        <v>1055.6025346631491</v>
      </c>
      <c r="J235" s="41">
        <f t="shared" si="32"/>
        <v>324829.87328636844</v>
      </c>
      <c r="K235" s="36"/>
      <c r="L235" s="36"/>
    </row>
    <row r="236" spans="2:12" x14ac:dyDescent="0.25">
      <c r="B236" s="39">
        <f t="shared" si="27"/>
        <v>234</v>
      </c>
      <c r="C236" s="40">
        <f t="shared" si="28"/>
        <v>50041</v>
      </c>
      <c r="D236" s="41">
        <f t="shared" si="33"/>
        <v>324829.87328636844</v>
      </c>
      <c r="E236" s="41">
        <f t="shared" si="34"/>
        <v>3121.9980472053999</v>
      </c>
      <c r="F236" s="54">
        <f t="shared" si="29"/>
        <v>0</v>
      </c>
      <c r="G236" s="41">
        <f t="shared" si="30"/>
        <v>3121.9980472053999</v>
      </c>
      <c r="H236" s="41">
        <f t="shared" si="31"/>
        <v>2073.0682480515015</v>
      </c>
      <c r="I236" s="41">
        <f t="shared" si="35"/>
        <v>1048.9297991538981</v>
      </c>
      <c r="J236" s="41">
        <f t="shared" si="32"/>
        <v>322756.80503831693</v>
      </c>
      <c r="K236" s="36"/>
      <c r="L236" s="36"/>
    </row>
    <row r="237" spans="2:12" x14ac:dyDescent="0.25">
      <c r="B237" s="39">
        <f t="shared" si="27"/>
        <v>235</v>
      </c>
      <c r="C237" s="40">
        <f t="shared" si="28"/>
        <v>50072</v>
      </c>
      <c r="D237" s="41">
        <f t="shared" si="33"/>
        <v>322756.80503831693</v>
      </c>
      <c r="E237" s="41">
        <f t="shared" si="34"/>
        <v>3121.9980472053999</v>
      </c>
      <c r="F237" s="54">
        <f t="shared" si="29"/>
        <v>0</v>
      </c>
      <c r="G237" s="41">
        <f t="shared" si="30"/>
        <v>3121.9980472053999</v>
      </c>
      <c r="H237" s="41">
        <f t="shared" si="31"/>
        <v>2079.7625309358345</v>
      </c>
      <c r="I237" s="41">
        <f t="shared" si="35"/>
        <v>1042.2355162695651</v>
      </c>
      <c r="J237" s="41">
        <f t="shared" si="32"/>
        <v>320677.04250738112</v>
      </c>
      <c r="K237" s="36"/>
      <c r="L237" s="36"/>
    </row>
    <row r="238" spans="2:12" x14ac:dyDescent="0.25">
      <c r="B238" s="39">
        <f t="shared" si="27"/>
        <v>236</v>
      </c>
      <c r="C238" s="40">
        <f t="shared" si="28"/>
        <v>50100</v>
      </c>
      <c r="D238" s="41">
        <f t="shared" si="33"/>
        <v>320677.04250738112</v>
      </c>
      <c r="E238" s="41">
        <f t="shared" si="34"/>
        <v>3121.9980472053999</v>
      </c>
      <c r="F238" s="54">
        <f t="shared" si="29"/>
        <v>0</v>
      </c>
      <c r="G238" s="41">
        <f t="shared" si="30"/>
        <v>3121.9980472053999</v>
      </c>
      <c r="H238" s="41">
        <f t="shared" si="31"/>
        <v>2086.4784307753152</v>
      </c>
      <c r="I238" s="41">
        <f t="shared" si="35"/>
        <v>1035.5196164300849</v>
      </c>
      <c r="J238" s="41">
        <f t="shared" si="32"/>
        <v>318590.56407660578</v>
      </c>
      <c r="K238" s="36"/>
      <c r="L238" s="36"/>
    </row>
    <row r="239" spans="2:12" x14ac:dyDescent="0.25">
      <c r="B239" s="39">
        <f t="shared" si="27"/>
        <v>237</v>
      </c>
      <c r="C239" s="40">
        <f t="shared" si="28"/>
        <v>50131</v>
      </c>
      <c r="D239" s="41">
        <f t="shared" si="33"/>
        <v>318590.56407660578</v>
      </c>
      <c r="E239" s="41">
        <f t="shared" si="34"/>
        <v>3121.9980472053999</v>
      </c>
      <c r="F239" s="54">
        <f t="shared" si="29"/>
        <v>0</v>
      </c>
      <c r="G239" s="41">
        <f t="shared" si="30"/>
        <v>3121.9980472053999</v>
      </c>
      <c r="H239" s="41">
        <f t="shared" si="31"/>
        <v>2093.2160173746934</v>
      </c>
      <c r="I239" s="41">
        <f t="shared" si="35"/>
        <v>1028.7820298307063</v>
      </c>
      <c r="J239" s="41">
        <f t="shared" si="32"/>
        <v>316497.34805923107</v>
      </c>
      <c r="K239" s="36"/>
      <c r="L239" s="36"/>
    </row>
    <row r="240" spans="2:12" x14ac:dyDescent="0.25">
      <c r="B240" s="39">
        <f t="shared" si="27"/>
        <v>238</v>
      </c>
      <c r="C240" s="40">
        <f t="shared" si="28"/>
        <v>50161</v>
      </c>
      <c r="D240" s="41">
        <f t="shared" si="33"/>
        <v>316497.34805923107</v>
      </c>
      <c r="E240" s="41">
        <f t="shared" si="34"/>
        <v>3121.9980472053999</v>
      </c>
      <c r="F240" s="54">
        <f t="shared" si="29"/>
        <v>0</v>
      </c>
      <c r="G240" s="41">
        <f t="shared" si="30"/>
        <v>3121.9980472053999</v>
      </c>
      <c r="H240" s="41">
        <f t="shared" si="31"/>
        <v>2099.9753607641328</v>
      </c>
      <c r="I240" s="41">
        <f t="shared" si="35"/>
        <v>1022.022686441267</v>
      </c>
      <c r="J240" s="41">
        <f t="shared" si="32"/>
        <v>314397.37269846693</v>
      </c>
      <c r="K240" s="36"/>
      <c r="L240" s="36"/>
    </row>
    <row r="241" spans="2:12" x14ac:dyDescent="0.25">
      <c r="B241" s="39">
        <f t="shared" si="27"/>
        <v>239</v>
      </c>
      <c r="C241" s="40">
        <f t="shared" si="28"/>
        <v>50192</v>
      </c>
      <c r="D241" s="41">
        <f t="shared" si="33"/>
        <v>314397.37269846693</v>
      </c>
      <c r="E241" s="41">
        <f t="shared" si="34"/>
        <v>3121.9980472053999</v>
      </c>
      <c r="F241" s="54">
        <f t="shared" si="29"/>
        <v>0</v>
      </c>
      <c r="G241" s="41">
        <f t="shared" si="30"/>
        <v>3121.9980472053999</v>
      </c>
      <c r="H241" s="41">
        <f t="shared" si="31"/>
        <v>2106.7565311999338</v>
      </c>
      <c r="I241" s="41">
        <f t="shared" si="35"/>
        <v>1015.2415160054661</v>
      </c>
      <c r="J241" s="41">
        <f t="shared" si="32"/>
        <v>312290.61616726703</v>
      </c>
      <c r="K241" s="36"/>
      <c r="L241" s="36"/>
    </row>
    <row r="242" spans="2:12" x14ac:dyDescent="0.25">
      <c r="B242" s="39">
        <f t="shared" si="27"/>
        <v>240</v>
      </c>
      <c r="C242" s="40">
        <f t="shared" si="28"/>
        <v>50222</v>
      </c>
      <c r="D242" s="41">
        <f t="shared" si="33"/>
        <v>312290.61616726703</v>
      </c>
      <c r="E242" s="41">
        <f t="shared" si="34"/>
        <v>3121.9980472053999</v>
      </c>
      <c r="F242" s="54">
        <f t="shared" si="29"/>
        <v>0</v>
      </c>
      <c r="G242" s="41">
        <f t="shared" si="30"/>
        <v>3121.9980472053999</v>
      </c>
      <c r="H242" s="41">
        <f t="shared" si="31"/>
        <v>2113.5595991652667</v>
      </c>
      <c r="I242" s="41">
        <f t="shared" si="35"/>
        <v>1008.4384480401332</v>
      </c>
      <c r="J242" s="41">
        <f t="shared" si="32"/>
        <v>310177.05656810175</v>
      </c>
      <c r="K242" s="36"/>
      <c r="L242" s="36"/>
    </row>
    <row r="243" spans="2:12" x14ac:dyDescent="0.25">
      <c r="B243" s="39">
        <f t="shared" si="27"/>
        <v>241</v>
      </c>
      <c r="C243" s="40">
        <f t="shared" si="28"/>
        <v>50253</v>
      </c>
      <c r="D243" s="41">
        <f t="shared" si="33"/>
        <v>310177.05656810175</v>
      </c>
      <c r="E243" s="41">
        <f t="shared" si="34"/>
        <v>3121.9980472053999</v>
      </c>
      <c r="F243" s="54">
        <f t="shared" si="29"/>
        <v>0</v>
      </c>
      <c r="G243" s="41">
        <f t="shared" si="30"/>
        <v>3121.9980472053999</v>
      </c>
      <c r="H243" s="41">
        <f t="shared" si="31"/>
        <v>2120.3846353709046</v>
      </c>
      <c r="I243" s="41">
        <f t="shared" si="35"/>
        <v>1001.6134118344952</v>
      </c>
      <c r="J243" s="41">
        <f t="shared" si="32"/>
        <v>308056.67193273082</v>
      </c>
      <c r="K243" s="36"/>
      <c r="L243" s="36"/>
    </row>
    <row r="244" spans="2:12" x14ac:dyDescent="0.25">
      <c r="B244" s="39">
        <f t="shared" si="27"/>
        <v>242</v>
      </c>
      <c r="C244" s="40">
        <f t="shared" si="28"/>
        <v>50284</v>
      </c>
      <c r="D244" s="41">
        <f t="shared" si="33"/>
        <v>308056.67193273082</v>
      </c>
      <c r="E244" s="41">
        <f t="shared" si="34"/>
        <v>3121.9980472053999</v>
      </c>
      <c r="F244" s="54">
        <f t="shared" si="29"/>
        <v>0</v>
      </c>
      <c r="G244" s="41">
        <f t="shared" si="30"/>
        <v>3121.9980472053999</v>
      </c>
      <c r="H244" s="41">
        <f t="shared" si="31"/>
        <v>2127.2317107559566</v>
      </c>
      <c r="I244" s="41">
        <f t="shared" si="35"/>
        <v>994.76633644944332</v>
      </c>
      <c r="J244" s="41">
        <f t="shared" si="32"/>
        <v>305929.44022197486</v>
      </c>
      <c r="K244" s="36"/>
      <c r="L244" s="36"/>
    </row>
    <row r="245" spans="2:12" x14ac:dyDescent="0.25">
      <c r="B245" s="39">
        <f t="shared" si="27"/>
        <v>243</v>
      </c>
      <c r="C245" s="40">
        <f t="shared" si="28"/>
        <v>50314</v>
      </c>
      <c r="D245" s="41">
        <f t="shared" si="33"/>
        <v>305929.44022197486</v>
      </c>
      <c r="E245" s="41">
        <f t="shared" si="34"/>
        <v>3121.9980472053999</v>
      </c>
      <c r="F245" s="54">
        <f t="shared" si="29"/>
        <v>0</v>
      </c>
      <c r="G245" s="41">
        <f t="shared" si="30"/>
        <v>3121.9980472053999</v>
      </c>
      <c r="H245" s="41">
        <f t="shared" si="31"/>
        <v>2134.1008964886059</v>
      </c>
      <c r="I245" s="41">
        <f t="shared" si="35"/>
        <v>987.89715071679382</v>
      </c>
      <c r="J245" s="41">
        <f t="shared" si="32"/>
        <v>303795.33932548627</v>
      </c>
      <c r="K245" s="36"/>
      <c r="L245" s="36"/>
    </row>
    <row r="246" spans="2:12" x14ac:dyDescent="0.25">
      <c r="B246" s="39">
        <f t="shared" si="27"/>
        <v>244</v>
      </c>
      <c r="C246" s="40">
        <f t="shared" si="28"/>
        <v>50345</v>
      </c>
      <c r="D246" s="41">
        <f t="shared" si="33"/>
        <v>303795.33932548627</v>
      </c>
      <c r="E246" s="41">
        <f t="shared" si="34"/>
        <v>3121.9980472053999</v>
      </c>
      <c r="F246" s="54">
        <f t="shared" si="29"/>
        <v>0</v>
      </c>
      <c r="G246" s="41">
        <f t="shared" si="30"/>
        <v>3121.9980472053999</v>
      </c>
      <c r="H246" s="41">
        <f t="shared" si="31"/>
        <v>2140.9922639668503</v>
      </c>
      <c r="I246" s="41">
        <f t="shared" si="35"/>
        <v>981.0057832385495</v>
      </c>
      <c r="J246" s="41">
        <f t="shared" si="32"/>
        <v>301654.34706151945</v>
      </c>
      <c r="K246" s="36"/>
      <c r="L246" s="36"/>
    </row>
    <row r="247" spans="2:12" x14ac:dyDescent="0.25">
      <c r="B247" s="39">
        <f t="shared" si="27"/>
        <v>245</v>
      </c>
      <c r="C247" s="40">
        <f t="shared" si="28"/>
        <v>50375</v>
      </c>
      <c r="D247" s="41">
        <f t="shared" si="33"/>
        <v>301654.34706151945</v>
      </c>
      <c r="E247" s="41">
        <f t="shared" si="34"/>
        <v>3121.9980472053999</v>
      </c>
      <c r="F247" s="54">
        <f t="shared" si="29"/>
        <v>0</v>
      </c>
      <c r="G247" s="41">
        <f t="shared" si="30"/>
        <v>3121.9980472053999</v>
      </c>
      <c r="H247" s="41">
        <f t="shared" si="31"/>
        <v>2147.9058848192435</v>
      </c>
      <c r="I247" s="41">
        <f t="shared" si="35"/>
        <v>974.09216238615647</v>
      </c>
      <c r="J247" s="41">
        <f t="shared" si="32"/>
        <v>299506.44117670023</v>
      </c>
      <c r="K247" s="36"/>
      <c r="L247" s="36"/>
    </row>
    <row r="248" spans="2:12" x14ac:dyDescent="0.25">
      <c r="B248" s="39">
        <f t="shared" si="27"/>
        <v>246</v>
      </c>
      <c r="C248" s="40">
        <f t="shared" si="28"/>
        <v>50406</v>
      </c>
      <c r="D248" s="41">
        <f t="shared" si="33"/>
        <v>299506.44117670023</v>
      </c>
      <c r="E248" s="41">
        <f t="shared" si="34"/>
        <v>3121.9980472053999</v>
      </c>
      <c r="F248" s="54">
        <f t="shared" si="29"/>
        <v>0</v>
      </c>
      <c r="G248" s="41">
        <f t="shared" si="30"/>
        <v>3121.9980472053999</v>
      </c>
      <c r="H248" s="41">
        <f t="shared" si="31"/>
        <v>2154.8418309056387</v>
      </c>
      <c r="I248" s="41">
        <f t="shared" si="35"/>
        <v>967.15621629976113</v>
      </c>
      <c r="J248" s="41">
        <f t="shared" si="32"/>
        <v>297351.59934579459</v>
      </c>
      <c r="K248" s="36"/>
      <c r="L248" s="36"/>
    </row>
    <row r="249" spans="2:12" x14ac:dyDescent="0.25">
      <c r="B249" s="39">
        <f t="shared" si="27"/>
        <v>247</v>
      </c>
      <c r="C249" s="40">
        <f t="shared" si="28"/>
        <v>50437</v>
      </c>
      <c r="D249" s="41">
        <f t="shared" si="33"/>
        <v>297351.59934579459</v>
      </c>
      <c r="E249" s="41">
        <f t="shared" si="34"/>
        <v>3121.9980472053999</v>
      </c>
      <c r="F249" s="54">
        <f t="shared" si="29"/>
        <v>0</v>
      </c>
      <c r="G249" s="41">
        <f t="shared" si="30"/>
        <v>3121.9980472053999</v>
      </c>
      <c r="H249" s="41">
        <f t="shared" si="31"/>
        <v>2161.8001743179384</v>
      </c>
      <c r="I249" s="41">
        <f t="shared" si="35"/>
        <v>960.19787288746159</v>
      </c>
      <c r="J249" s="41">
        <f t="shared" si="32"/>
        <v>295189.79917147662</v>
      </c>
      <c r="K249" s="36"/>
      <c r="L249" s="36"/>
    </row>
    <row r="250" spans="2:12" x14ac:dyDescent="0.25">
      <c r="B250" s="39">
        <f t="shared" si="27"/>
        <v>248</v>
      </c>
      <c r="C250" s="40">
        <f t="shared" si="28"/>
        <v>50465</v>
      </c>
      <c r="D250" s="41">
        <f t="shared" si="33"/>
        <v>295189.79917147662</v>
      </c>
      <c r="E250" s="41">
        <f t="shared" si="34"/>
        <v>3121.9980472053999</v>
      </c>
      <c r="F250" s="54">
        <f t="shared" si="29"/>
        <v>0</v>
      </c>
      <c r="G250" s="41">
        <f t="shared" si="30"/>
        <v>3121.9980472053999</v>
      </c>
      <c r="H250" s="41">
        <f t="shared" si="31"/>
        <v>2168.7809873808401</v>
      </c>
      <c r="I250" s="41">
        <f t="shared" si="35"/>
        <v>953.2170598245599</v>
      </c>
      <c r="J250" s="41">
        <f t="shared" si="32"/>
        <v>293021.0181840958</v>
      </c>
      <c r="K250" s="36"/>
      <c r="L250" s="36"/>
    </row>
    <row r="251" spans="2:12" x14ac:dyDescent="0.25">
      <c r="B251" s="39">
        <f t="shared" si="27"/>
        <v>249</v>
      </c>
      <c r="C251" s="40">
        <f t="shared" si="28"/>
        <v>50496</v>
      </c>
      <c r="D251" s="41">
        <f t="shared" si="33"/>
        <v>293021.0181840958</v>
      </c>
      <c r="E251" s="41">
        <f t="shared" si="34"/>
        <v>3121.9980472053999</v>
      </c>
      <c r="F251" s="54">
        <f t="shared" si="29"/>
        <v>0</v>
      </c>
      <c r="G251" s="41">
        <f t="shared" si="30"/>
        <v>3121.9980472053999</v>
      </c>
      <c r="H251" s="41">
        <f t="shared" si="31"/>
        <v>2175.7843426525906</v>
      </c>
      <c r="I251" s="41">
        <f t="shared" si="35"/>
        <v>946.2137045528093</v>
      </c>
      <c r="J251" s="41">
        <f t="shared" si="32"/>
        <v>290845.2338414432</v>
      </c>
      <c r="K251" s="36"/>
      <c r="L251" s="36"/>
    </row>
    <row r="252" spans="2:12" x14ac:dyDescent="0.25">
      <c r="B252" s="39">
        <f t="shared" si="27"/>
        <v>250</v>
      </c>
      <c r="C252" s="40">
        <f t="shared" si="28"/>
        <v>50526</v>
      </c>
      <c r="D252" s="41">
        <f t="shared" si="33"/>
        <v>290845.2338414432</v>
      </c>
      <c r="E252" s="41">
        <f t="shared" si="34"/>
        <v>3121.9980472053999</v>
      </c>
      <c r="F252" s="54">
        <f t="shared" si="29"/>
        <v>0</v>
      </c>
      <c r="G252" s="41">
        <f t="shared" si="30"/>
        <v>3121.9980472053999</v>
      </c>
      <c r="H252" s="41">
        <f t="shared" si="31"/>
        <v>2182.8103129257397</v>
      </c>
      <c r="I252" s="41">
        <f t="shared" si="35"/>
        <v>939.18773427966028</v>
      </c>
      <c r="J252" s="41">
        <f t="shared" si="32"/>
        <v>288662.42352851748</v>
      </c>
      <c r="K252" s="36"/>
      <c r="L252" s="36"/>
    </row>
    <row r="253" spans="2:12" x14ac:dyDescent="0.25">
      <c r="B253" s="39">
        <f t="shared" si="27"/>
        <v>251</v>
      </c>
      <c r="C253" s="40">
        <f t="shared" si="28"/>
        <v>50557</v>
      </c>
      <c r="D253" s="41">
        <f t="shared" si="33"/>
        <v>288662.42352851748</v>
      </c>
      <c r="E253" s="41">
        <f t="shared" si="34"/>
        <v>3121.9980472053999</v>
      </c>
      <c r="F253" s="54">
        <f t="shared" si="29"/>
        <v>0</v>
      </c>
      <c r="G253" s="41">
        <f t="shared" si="30"/>
        <v>3121.9980472053999</v>
      </c>
      <c r="H253" s="41">
        <f t="shared" si="31"/>
        <v>2189.8589712278954</v>
      </c>
      <c r="I253" s="41">
        <f t="shared" si="35"/>
        <v>932.13907597750438</v>
      </c>
      <c r="J253" s="41">
        <f t="shared" si="32"/>
        <v>286472.56455728959</v>
      </c>
      <c r="K253" s="36"/>
      <c r="L253" s="36"/>
    </row>
    <row r="254" spans="2:12" x14ac:dyDescent="0.25">
      <c r="B254" s="39">
        <f t="shared" si="27"/>
        <v>252</v>
      </c>
      <c r="C254" s="40">
        <f t="shared" si="28"/>
        <v>50587</v>
      </c>
      <c r="D254" s="41">
        <f t="shared" si="33"/>
        <v>286472.56455728959</v>
      </c>
      <c r="E254" s="41">
        <f t="shared" si="34"/>
        <v>3121.9980472053999</v>
      </c>
      <c r="F254" s="54">
        <f t="shared" si="29"/>
        <v>0</v>
      </c>
      <c r="G254" s="41">
        <f t="shared" si="30"/>
        <v>3121.9980472053999</v>
      </c>
      <c r="H254" s="41">
        <f t="shared" si="31"/>
        <v>2196.9303908224856</v>
      </c>
      <c r="I254" s="41">
        <f t="shared" si="35"/>
        <v>925.06765638291427</v>
      </c>
      <c r="J254" s="41">
        <f t="shared" si="32"/>
        <v>284275.63416646712</v>
      </c>
      <c r="K254" s="36"/>
      <c r="L254" s="36"/>
    </row>
    <row r="255" spans="2:12" x14ac:dyDescent="0.25">
      <c r="B255" s="39">
        <f t="shared" si="27"/>
        <v>253</v>
      </c>
      <c r="C255" s="40">
        <f t="shared" si="28"/>
        <v>50618</v>
      </c>
      <c r="D255" s="41">
        <f t="shared" si="33"/>
        <v>284275.63416646712</v>
      </c>
      <c r="E255" s="41">
        <f t="shared" si="34"/>
        <v>3121.9980472053999</v>
      </c>
      <c r="F255" s="54">
        <f t="shared" si="29"/>
        <v>0</v>
      </c>
      <c r="G255" s="41">
        <f t="shared" si="30"/>
        <v>3121.9980472053999</v>
      </c>
      <c r="H255" s="41">
        <f t="shared" si="31"/>
        <v>2204.0246452095166</v>
      </c>
      <c r="I255" s="41">
        <f t="shared" si="35"/>
        <v>917.97340199588336</v>
      </c>
      <c r="J255" s="41">
        <f t="shared" si="32"/>
        <v>282071.60952125757</v>
      </c>
      <c r="K255" s="36"/>
      <c r="L255" s="36"/>
    </row>
    <row r="256" spans="2:12" x14ac:dyDescent="0.25">
      <c r="B256" s="39">
        <f t="shared" si="27"/>
        <v>254</v>
      </c>
      <c r="C256" s="40">
        <f t="shared" si="28"/>
        <v>50649</v>
      </c>
      <c r="D256" s="41">
        <f t="shared" si="33"/>
        <v>282071.60952125757</v>
      </c>
      <c r="E256" s="41">
        <f t="shared" si="34"/>
        <v>3121.9980472053999</v>
      </c>
      <c r="F256" s="54">
        <f t="shared" si="29"/>
        <v>0</v>
      </c>
      <c r="G256" s="41">
        <f t="shared" si="30"/>
        <v>3121.9980472053999</v>
      </c>
      <c r="H256" s="41">
        <f t="shared" si="31"/>
        <v>2211.1418081263391</v>
      </c>
      <c r="I256" s="41">
        <f t="shared" si="35"/>
        <v>910.85623907906086</v>
      </c>
      <c r="J256" s="41">
        <f t="shared" si="32"/>
        <v>279860.46771313122</v>
      </c>
      <c r="K256" s="36"/>
      <c r="L256" s="36"/>
    </row>
    <row r="257" spans="2:12" x14ac:dyDescent="0.25">
      <c r="B257" s="39">
        <f t="shared" si="27"/>
        <v>255</v>
      </c>
      <c r="C257" s="40">
        <f t="shared" si="28"/>
        <v>50679</v>
      </c>
      <c r="D257" s="41">
        <f t="shared" si="33"/>
        <v>279860.46771313122</v>
      </c>
      <c r="E257" s="41">
        <f t="shared" si="34"/>
        <v>3121.9980472053999</v>
      </c>
      <c r="F257" s="54">
        <f t="shared" si="29"/>
        <v>0</v>
      </c>
      <c r="G257" s="41">
        <f t="shared" si="30"/>
        <v>3121.9980472053999</v>
      </c>
      <c r="H257" s="41">
        <f t="shared" si="31"/>
        <v>2218.2819535484136</v>
      </c>
      <c r="I257" s="41">
        <f t="shared" si="35"/>
        <v>903.71609365698623</v>
      </c>
      <c r="J257" s="41">
        <f t="shared" si="32"/>
        <v>277642.18575958279</v>
      </c>
      <c r="K257" s="36"/>
      <c r="L257" s="36"/>
    </row>
    <row r="258" spans="2:12" x14ac:dyDescent="0.25">
      <c r="B258" s="39">
        <f t="shared" si="27"/>
        <v>256</v>
      </c>
      <c r="C258" s="40">
        <f t="shared" si="28"/>
        <v>50710</v>
      </c>
      <c r="D258" s="41">
        <f t="shared" si="33"/>
        <v>277642.18575958279</v>
      </c>
      <c r="E258" s="41">
        <f t="shared" si="34"/>
        <v>3121.9980472053999</v>
      </c>
      <c r="F258" s="54">
        <f t="shared" si="29"/>
        <v>0</v>
      </c>
      <c r="G258" s="41">
        <f t="shared" si="30"/>
        <v>3121.9980472053999</v>
      </c>
      <c r="H258" s="41">
        <f t="shared" si="31"/>
        <v>2225.4451556900804</v>
      </c>
      <c r="I258" s="41">
        <f t="shared" si="35"/>
        <v>896.5528915153194</v>
      </c>
      <c r="J258" s="41">
        <f t="shared" si="32"/>
        <v>275416.74060389271</v>
      </c>
      <c r="K258" s="36"/>
      <c r="L258" s="36"/>
    </row>
    <row r="259" spans="2:12" x14ac:dyDescent="0.25">
      <c r="B259" s="39">
        <f t="shared" si="27"/>
        <v>257</v>
      </c>
      <c r="C259" s="40">
        <f t="shared" si="28"/>
        <v>50740</v>
      </c>
      <c r="D259" s="41">
        <f t="shared" si="33"/>
        <v>275416.74060389271</v>
      </c>
      <c r="E259" s="41">
        <f t="shared" si="34"/>
        <v>3121.9980472053999</v>
      </c>
      <c r="F259" s="54">
        <f t="shared" si="29"/>
        <v>0</v>
      </c>
      <c r="G259" s="41">
        <f t="shared" si="30"/>
        <v>3121.9980472053999</v>
      </c>
      <c r="H259" s="41">
        <f t="shared" si="31"/>
        <v>2232.6314890053295</v>
      </c>
      <c r="I259" s="41">
        <f t="shared" si="35"/>
        <v>889.36655820007024</v>
      </c>
      <c r="J259" s="41">
        <f t="shared" si="32"/>
        <v>273184.10911488737</v>
      </c>
      <c r="K259" s="36"/>
      <c r="L259" s="36"/>
    </row>
    <row r="260" spans="2:12" x14ac:dyDescent="0.25">
      <c r="B260" s="39">
        <f t="shared" ref="B260:B323" si="36">IF(Values_Entered,B259+1,"")</f>
        <v>258</v>
      </c>
      <c r="C260" s="40">
        <f t="shared" ref="C260:C323" si="37">IF(Pay_Num&lt;&gt;"",DATE(YEAR(C259),MONTH(C259)+1,DAY(C259)),"")</f>
        <v>50771</v>
      </c>
      <c r="D260" s="41">
        <f t="shared" si="33"/>
        <v>273184.10911488737</v>
      </c>
      <c r="E260" s="41">
        <f t="shared" si="34"/>
        <v>3121.9980472053999</v>
      </c>
      <c r="F260" s="54">
        <f t="shared" ref="F260:F323" si="38">IF(Pay_Num&lt;&gt;"",Scheduled_Extra_Payments,"")</f>
        <v>0</v>
      </c>
      <c r="G260" s="41">
        <f t="shared" ref="G260:G323" si="39">IF(Pay_Num&lt;&gt;"",Sched_Pay+Extra_Pay,"")</f>
        <v>3121.9980472053999</v>
      </c>
      <c r="H260" s="41">
        <f t="shared" ref="H260:H323" si="40">IF(Pay_Num&lt;&gt;"",Total_Pay-Int,"")</f>
        <v>2239.8410281885763</v>
      </c>
      <c r="I260" s="41">
        <f t="shared" si="35"/>
        <v>882.15701901682371</v>
      </c>
      <c r="J260" s="41">
        <f t="shared" ref="J260:J323" si="41">IF(Pay_Num&lt;&gt;"",Beg_Bal-Princ,"")</f>
        <v>270944.26808669878</v>
      </c>
      <c r="K260" s="36"/>
      <c r="L260" s="36"/>
    </row>
    <row r="261" spans="2:12" x14ac:dyDescent="0.25">
      <c r="B261" s="39">
        <f t="shared" si="36"/>
        <v>259</v>
      </c>
      <c r="C261" s="40">
        <f t="shared" si="37"/>
        <v>50802</v>
      </c>
      <c r="D261" s="41">
        <f t="shared" ref="D261:D324" si="42">IF(Pay_Num&lt;&gt;"",J260,"")</f>
        <v>270944.26808669878</v>
      </c>
      <c r="E261" s="41">
        <f t="shared" ref="E261:E324" si="43">IF(Pay_Num&lt;&gt;"",Scheduled_Monthly_Payment,"")</f>
        <v>3121.9980472053999</v>
      </c>
      <c r="F261" s="54">
        <f t="shared" si="38"/>
        <v>0</v>
      </c>
      <c r="G261" s="41">
        <f t="shared" si="39"/>
        <v>3121.9980472053999</v>
      </c>
      <c r="H261" s="41">
        <f t="shared" si="40"/>
        <v>2247.0738481754352</v>
      </c>
      <c r="I261" s="41">
        <f t="shared" ref="I261:I324" si="44">IF(Pay_Num&lt;&gt;"",Beg_Bal*Interest_Rate/12,"")</f>
        <v>874.92419902996483</v>
      </c>
      <c r="J261" s="41">
        <f t="shared" si="41"/>
        <v>268697.19423852337</v>
      </c>
      <c r="K261" s="36"/>
      <c r="L261" s="36"/>
    </row>
    <row r="262" spans="2:12" x14ac:dyDescent="0.25">
      <c r="B262" s="39">
        <f t="shared" si="36"/>
        <v>260</v>
      </c>
      <c r="C262" s="40">
        <f t="shared" si="37"/>
        <v>50830</v>
      </c>
      <c r="D262" s="41">
        <f t="shared" si="42"/>
        <v>268697.19423852337</v>
      </c>
      <c r="E262" s="41">
        <f t="shared" si="43"/>
        <v>3121.9980472053999</v>
      </c>
      <c r="F262" s="54">
        <f t="shared" si="38"/>
        <v>0</v>
      </c>
      <c r="G262" s="41">
        <f t="shared" si="39"/>
        <v>3121.9980472053999</v>
      </c>
      <c r="H262" s="41">
        <f t="shared" si="40"/>
        <v>2254.3300241435013</v>
      </c>
      <c r="I262" s="41">
        <f t="shared" si="44"/>
        <v>867.66802306189845</v>
      </c>
      <c r="J262" s="41">
        <f t="shared" si="41"/>
        <v>266442.86421437986</v>
      </c>
      <c r="K262" s="36"/>
      <c r="L262" s="36"/>
    </row>
    <row r="263" spans="2:12" x14ac:dyDescent="0.25">
      <c r="B263" s="39">
        <f t="shared" si="36"/>
        <v>261</v>
      </c>
      <c r="C263" s="40">
        <f t="shared" si="37"/>
        <v>50861</v>
      </c>
      <c r="D263" s="41">
        <f t="shared" si="42"/>
        <v>266442.86421437986</v>
      </c>
      <c r="E263" s="41">
        <f t="shared" si="43"/>
        <v>3121.9980472053999</v>
      </c>
      <c r="F263" s="54">
        <f t="shared" si="38"/>
        <v>0</v>
      </c>
      <c r="G263" s="41">
        <f t="shared" si="39"/>
        <v>3121.9980472053999</v>
      </c>
      <c r="H263" s="41">
        <f t="shared" si="40"/>
        <v>2261.6096315131317</v>
      </c>
      <c r="I263" s="41">
        <f t="shared" si="44"/>
        <v>860.38841569226827</v>
      </c>
      <c r="J263" s="41">
        <f t="shared" si="41"/>
        <v>264181.25458286674</v>
      </c>
      <c r="K263" s="36"/>
      <c r="L263" s="36"/>
    </row>
    <row r="264" spans="2:12" x14ac:dyDescent="0.25">
      <c r="B264" s="39">
        <f t="shared" si="36"/>
        <v>262</v>
      </c>
      <c r="C264" s="40">
        <f t="shared" si="37"/>
        <v>50891</v>
      </c>
      <c r="D264" s="41">
        <f t="shared" si="42"/>
        <v>264181.25458286674</v>
      </c>
      <c r="E264" s="41">
        <f t="shared" si="43"/>
        <v>3121.9980472053999</v>
      </c>
      <c r="F264" s="54">
        <f t="shared" si="38"/>
        <v>0</v>
      </c>
      <c r="G264" s="41">
        <f t="shared" si="39"/>
        <v>3121.9980472053999</v>
      </c>
      <c r="H264" s="41">
        <f t="shared" si="40"/>
        <v>2268.9127459482261</v>
      </c>
      <c r="I264" s="41">
        <f t="shared" si="44"/>
        <v>853.0853012571738</v>
      </c>
      <c r="J264" s="41">
        <f t="shared" si="41"/>
        <v>261912.34183691849</v>
      </c>
      <c r="K264" s="36"/>
      <c r="L264" s="36"/>
    </row>
    <row r="265" spans="2:12" x14ac:dyDescent="0.25">
      <c r="B265" s="39">
        <f t="shared" si="36"/>
        <v>263</v>
      </c>
      <c r="C265" s="40">
        <f t="shared" si="37"/>
        <v>50922</v>
      </c>
      <c r="D265" s="41">
        <f t="shared" si="42"/>
        <v>261912.34183691849</v>
      </c>
      <c r="E265" s="41">
        <f t="shared" si="43"/>
        <v>3121.9980472053999</v>
      </c>
      <c r="F265" s="54">
        <f t="shared" si="38"/>
        <v>0</v>
      </c>
      <c r="G265" s="41">
        <f t="shared" si="39"/>
        <v>3121.9980472053999</v>
      </c>
      <c r="H265" s="41">
        <f t="shared" si="40"/>
        <v>2276.2394433570171</v>
      </c>
      <c r="I265" s="41">
        <f t="shared" si="44"/>
        <v>845.75860384838268</v>
      </c>
      <c r="J265" s="41">
        <f t="shared" si="41"/>
        <v>259636.10239356148</v>
      </c>
      <c r="K265" s="36"/>
      <c r="L265" s="36"/>
    </row>
    <row r="266" spans="2:12" x14ac:dyDescent="0.25">
      <c r="B266" s="39">
        <f t="shared" si="36"/>
        <v>264</v>
      </c>
      <c r="C266" s="40">
        <f t="shared" si="37"/>
        <v>50952</v>
      </c>
      <c r="D266" s="41">
        <f t="shared" si="42"/>
        <v>259636.10239356148</v>
      </c>
      <c r="E266" s="41">
        <f t="shared" si="43"/>
        <v>3121.9980472053999</v>
      </c>
      <c r="F266" s="54">
        <f t="shared" si="38"/>
        <v>0</v>
      </c>
      <c r="G266" s="41">
        <f t="shared" si="39"/>
        <v>3121.9980472053999</v>
      </c>
      <c r="H266" s="41">
        <f t="shared" si="40"/>
        <v>2283.5897998928576</v>
      </c>
      <c r="I266" s="41">
        <f t="shared" si="44"/>
        <v>838.40824731254224</v>
      </c>
      <c r="J266" s="41">
        <f t="shared" si="41"/>
        <v>257352.51259366862</v>
      </c>
      <c r="K266" s="36"/>
      <c r="L266" s="36"/>
    </row>
    <row r="267" spans="2:12" x14ac:dyDescent="0.25">
      <c r="B267" s="39">
        <f t="shared" si="36"/>
        <v>265</v>
      </c>
      <c r="C267" s="40">
        <f t="shared" si="37"/>
        <v>50983</v>
      </c>
      <c r="D267" s="41">
        <f t="shared" si="42"/>
        <v>257352.51259366862</v>
      </c>
      <c r="E267" s="41">
        <f t="shared" si="43"/>
        <v>3121.9980472053999</v>
      </c>
      <c r="F267" s="54">
        <f t="shared" si="38"/>
        <v>0</v>
      </c>
      <c r="G267" s="41">
        <f t="shared" si="39"/>
        <v>3121.9980472053999</v>
      </c>
      <c r="H267" s="41">
        <f t="shared" si="40"/>
        <v>2290.9638919550116</v>
      </c>
      <c r="I267" s="41">
        <f t="shared" si="44"/>
        <v>831.03415525038827</v>
      </c>
      <c r="J267" s="41">
        <f t="shared" si="41"/>
        <v>255061.54870171362</v>
      </c>
      <c r="K267" s="36"/>
      <c r="L267" s="36"/>
    </row>
    <row r="268" spans="2:12" x14ac:dyDescent="0.25">
      <c r="B268" s="39">
        <f t="shared" si="36"/>
        <v>266</v>
      </c>
      <c r="C268" s="40">
        <f t="shared" si="37"/>
        <v>51014</v>
      </c>
      <c r="D268" s="41">
        <f t="shared" si="42"/>
        <v>255061.54870171362</v>
      </c>
      <c r="E268" s="41">
        <f t="shared" si="43"/>
        <v>3121.9980472053999</v>
      </c>
      <c r="F268" s="54">
        <f t="shared" si="38"/>
        <v>0</v>
      </c>
      <c r="G268" s="41">
        <f t="shared" si="39"/>
        <v>3121.9980472053999</v>
      </c>
      <c r="H268" s="41">
        <f t="shared" si="40"/>
        <v>2298.3617961894497</v>
      </c>
      <c r="I268" s="41">
        <f t="shared" si="44"/>
        <v>823.63625101595017</v>
      </c>
      <c r="J268" s="41">
        <f t="shared" si="41"/>
        <v>252763.18690552417</v>
      </c>
      <c r="K268" s="36"/>
      <c r="L268" s="36"/>
    </row>
    <row r="269" spans="2:12" x14ac:dyDescent="0.25">
      <c r="B269" s="39">
        <f t="shared" si="36"/>
        <v>267</v>
      </c>
      <c r="C269" s="40">
        <f t="shared" si="37"/>
        <v>51044</v>
      </c>
      <c r="D269" s="41">
        <f t="shared" si="42"/>
        <v>252763.18690552417</v>
      </c>
      <c r="E269" s="41">
        <f t="shared" si="43"/>
        <v>3121.9980472053999</v>
      </c>
      <c r="F269" s="54">
        <f t="shared" si="38"/>
        <v>0</v>
      </c>
      <c r="G269" s="41">
        <f t="shared" si="39"/>
        <v>3121.9980472053999</v>
      </c>
      <c r="H269" s="41">
        <f t="shared" si="40"/>
        <v>2305.7835894896448</v>
      </c>
      <c r="I269" s="41">
        <f t="shared" si="44"/>
        <v>816.21445771575509</v>
      </c>
      <c r="J269" s="41">
        <f t="shared" si="41"/>
        <v>250457.40331603453</v>
      </c>
      <c r="K269" s="36"/>
      <c r="L269" s="36"/>
    </row>
    <row r="270" spans="2:12" x14ac:dyDescent="0.25">
      <c r="B270" s="39">
        <f t="shared" si="36"/>
        <v>268</v>
      </c>
      <c r="C270" s="40">
        <f t="shared" si="37"/>
        <v>51075</v>
      </c>
      <c r="D270" s="41">
        <f t="shared" si="42"/>
        <v>250457.40331603453</v>
      </c>
      <c r="E270" s="41">
        <f t="shared" si="43"/>
        <v>3121.9980472053999</v>
      </c>
      <c r="F270" s="54">
        <f t="shared" si="38"/>
        <v>0</v>
      </c>
      <c r="G270" s="41">
        <f t="shared" si="39"/>
        <v>3121.9980472053999</v>
      </c>
      <c r="H270" s="41">
        <f t="shared" si="40"/>
        <v>2313.2293489973717</v>
      </c>
      <c r="I270" s="41">
        <f t="shared" si="44"/>
        <v>808.76869820802813</v>
      </c>
      <c r="J270" s="41">
        <f t="shared" si="41"/>
        <v>248144.17396703715</v>
      </c>
      <c r="K270" s="36"/>
      <c r="L270" s="36"/>
    </row>
    <row r="271" spans="2:12" x14ac:dyDescent="0.25">
      <c r="B271" s="39">
        <f t="shared" si="36"/>
        <v>269</v>
      </c>
      <c r="C271" s="40">
        <f t="shared" si="37"/>
        <v>51105</v>
      </c>
      <c r="D271" s="41">
        <f t="shared" si="42"/>
        <v>248144.17396703715</v>
      </c>
      <c r="E271" s="41">
        <f t="shared" si="43"/>
        <v>3121.9980472053999</v>
      </c>
      <c r="F271" s="54">
        <f t="shared" si="38"/>
        <v>0</v>
      </c>
      <c r="G271" s="41">
        <f t="shared" si="39"/>
        <v>3121.9980472053999</v>
      </c>
      <c r="H271" s="41">
        <f t="shared" si="40"/>
        <v>2320.6991521035093</v>
      </c>
      <c r="I271" s="41">
        <f t="shared" si="44"/>
        <v>801.29889510189071</v>
      </c>
      <c r="J271" s="41">
        <f t="shared" si="41"/>
        <v>245823.47481493364</v>
      </c>
      <c r="K271" s="36"/>
      <c r="L271" s="36"/>
    </row>
    <row r="272" spans="2:12" x14ac:dyDescent="0.25">
      <c r="B272" s="39">
        <f t="shared" si="36"/>
        <v>270</v>
      </c>
      <c r="C272" s="40">
        <f t="shared" si="37"/>
        <v>51136</v>
      </c>
      <c r="D272" s="41">
        <f t="shared" si="42"/>
        <v>245823.47481493364</v>
      </c>
      <c r="E272" s="41">
        <f t="shared" si="43"/>
        <v>3121.9980472053999</v>
      </c>
      <c r="F272" s="54">
        <f t="shared" si="38"/>
        <v>0</v>
      </c>
      <c r="G272" s="41">
        <f t="shared" si="39"/>
        <v>3121.9980472053999</v>
      </c>
      <c r="H272" s="41">
        <f t="shared" si="40"/>
        <v>2328.1930764488434</v>
      </c>
      <c r="I272" s="41">
        <f t="shared" si="44"/>
        <v>793.80497075655649</v>
      </c>
      <c r="J272" s="41">
        <f t="shared" si="41"/>
        <v>243495.2817384848</v>
      </c>
      <c r="K272" s="36"/>
      <c r="L272" s="36"/>
    </row>
    <row r="273" spans="2:12" x14ac:dyDescent="0.25">
      <c r="B273" s="39">
        <f t="shared" si="36"/>
        <v>271</v>
      </c>
      <c r="C273" s="40">
        <f t="shared" si="37"/>
        <v>51167</v>
      </c>
      <c r="D273" s="41">
        <f t="shared" si="42"/>
        <v>243495.2817384848</v>
      </c>
      <c r="E273" s="41">
        <f t="shared" si="43"/>
        <v>3121.9980472053999</v>
      </c>
      <c r="F273" s="54">
        <f t="shared" si="38"/>
        <v>0</v>
      </c>
      <c r="G273" s="41">
        <f t="shared" si="39"/>
        <v>3121.9980472053999</v>
      </c>
      <c r="H273" s="41">
        <f t="shared" si="40"/>
        <v>2335.7111999248759</v>
      </c>
      <c r="I273" s="41">
        <f t="shared" si="44"/>
        <v>786.28684728052383</v>
      </c>
      <c r="J273" s="41">
        <f t="shared" si="41"/>
        <v>241159.57053855993</v>
      </c>
      <c r="K273" s="36"/>
      <c r="L273" s="36"/>
    </row>
    <row r="274" spans="2:12" x14ac:dyDescent="0.25">
      <c r="B274" s="39">
        <f t="shared" si="36"/>
        <v>272</v>
      </c>
      <c r="C274" s="40">
        <f t="shared" si="37"/>
        <v>51196</v>
      </c>
      <c r="D274" s="41">
        <f t="shared" si="42"/>
        <v>241159.57053855993</v>
      </c>
      <c r="E274" s="41">
        <f t="shared" si="43"/>
        <v>3121.9980472053999</v>
      </c>
      <c r="F274" s="54">
        <f t="shared" si="38"/>
        <v>0</v>
      </c>
      <c r="G274" s="41">
        <f t="shared" si="39"/>
        <v>3121.9980472053999</v>
      </c>
      <c r="H274" s="41">
        <f t="shared" si="40"/>
        <v>2343.2536006746336</v>
      </c>
      <c r="I274" s="41">
        <f t="shared" si="44"/>
        <v>778.74444653076637</v>
      </c>
      <c r="J274" s="41">
        <f t="shared" si="41"/>
        <v>238816.31693788531</v>
      </c>
      <c r="K274" s="36"/>
      <c r="L274" s="36"/>
    </row>
    <row r="275" spans="2:12" x14ac:dyDescent="0.25">
      <c r="B275" s="39">
        <f t="shared" si="36"/>
        <v>273</v>
      </c>
      <c r="C275" s="40">
        <f t="shared" si="37"/>
        <v>51227</v>
      </c>
      <c r="D275" s="41">
        <f t="shared" si="42"/>
        <v>238816.31693788531</v>
      </c>
      <c r="E275" s="41">
        <f t="shared" si="43"/>
        <v>3121.9980472053999</v>
      </c>
      <c r="F275" s="54">
        <f t="shared" si="38"/>
        <v>0</v>
      </c>
      <c r="G275" s="41">
        <f t="shared" si="39"/>
        <v>3121.9980472053999</v>
      </c>
      <c r="H275" s="41">
        <f t="shared" si="40"/>
        <v>2350.8203570934784</v>
      </c>
      <c r="I275" s="41">
        <f t="shared" si="44"/>
        <v>771.17769011192138</v>
      </c>
      <c r="J275" s="41">
        <f t="shared" si="41"/>
        <v>236465.49658079183</v>
      </c>
      <c r="K275" s="36"/>
      <c r="L275" s="36"/>
    </row>
    <row r="276" spans="2:12" x14ac:dyDescent="0.25">
      <c r="B276" s="39">
        <f t="shared" si="36"/>
        <v>274</v>
      </c>
      <c r="C276" s="40">
        <f t="shared" si="37"/>
        <v>51257</v>
      </c>
      <c r="D276" s="41">
        <f t="shared" si="42"/>
        <v>236465.49658079183</v>
      </c>
      <c r="E276" s="41">
        <f t="shared" si="43"/>
        <v>3121.9980472053999</v>
      </c>
      <c r="F276" s="54">
        <f t="shared" si="38"/>
        <v>0</v>
      </c>
      <c r="G276" s="41">
        <f t="shared" si="39"/>
        <v>3121.9980472053999</v>
      </c>
      <c r="H276" s="41">
        <f t="shared" si="40"/>
        <v>2358.4115478299263</v>
      </c>
      <c r="I276" s="41">
        <f t="shared" si="44"/>
        <v>763.58649937547364</v>
      </c>
      <c r="J276" s="41">
        <f t="shared" si="41"/>
        <v>234107.08503296191</v>
      </c>
      <c r="K276" s="36"/>
      <c r="L276" s="36"/>
    </row>
    <row r="277" spans="2:12" x14ac:dyDescent="0.25">
      <c r="B277" s="39">
        <f t="shared" si="36"/>
        <v>275</v>
      </c>
      <c r="C277" s="40">
        <f t="shared" si="37"/>
        <v>51288</v>
      </c>
      <c r="D277" s="41">
        <f t="shared" si="42"/>
        <v>234107.08503296191</v>
      </c>
      <c r="E277" s="41">
        <f t="shared" si="43"/>
        <v>3121.9980472053999</v>
      </c>
      <c r="F277" s="54">
        <f t="shared" si="38"/>
        <v>0</v>
      </c>
      <c r="G277" s="41">
        <f t="shared" si="39"/>
        <v>3121.9980472053999</v>
      </c>
      <c r="H277" s="41">
        <f t="shared" si="40"/>
        <v>2366.0272517864605</v>
      </c>
      <c r="I277" s="41">
        <f t="shared" si="44"/>
        <v>755.97079541893947</v>
      </c>
      <c r="J277" s="41">
        <f t="shared" si="41"/>
        <v>231741.05778117545</v>
      </c>
      <c r="K277" s="36"/>
      <c r="L277" s="36"/>
    </row>
    <row r="278" spans="2:12" x14ac:dyDescent="0.25">
      <c r="B278" s="39">
        <f t="shared" si="36"/>
        <v>276</v>
      </c>
      <c r="C278" s="40">
        <f t="shared" si="37"/>
        <v>51318</v>
      </c>
      <c r="D278" s="41">
        <f t="shared" si="42"/>
        <v>231741.05778117545</v>
      </c>
      <c r="E278" s="41">
        <f t="shared" si="43"/>
        <v>3121.9980472053999</v>
      </c>
      <c r="F278" s="54">
        <f t="shared" si="38"/>
        <v>0</v>
      </c>
      <c r="G278" s="41">
        <f t="shared" si="39"/>
        <v>3121.9980472053999</v>
      </c>
      <c r="H278" s="41">
        <f t="shared" si="40"/>
        <v>2373.6675481203542</v>
      </c>
      <c r="I278" s="41">
        <f t="shared" si="44"/>
        <v>748.33049908504574</v>
      </c>
      <c r="J278" s="41">
        <f t="shared" si="41"/>
        <v>229367.39023305511</v>
      </c>
      <c r="K278" s="36"/>
      <c r="L278" s="36"/>
    </row>
    <row r="279" spans="2:12" x14ac:dyDescent="0.25">
      <c r="B279" s="39">
        <f t="shared" si="36"/>
        <v>277</v>
      </c>
      <c r="C279" s="40">
        <f t="shared" si="37"/>
        <v>51349</v>
      </c>
      <c r="D279" s="41">
        <f t="shared" si="42"/>
        <v>229367.39023305511</v>
      </c>
      <c r="E279" s="41">
        <f t="shared" si="43"/>
        <v>3121.9980472053999</v>
      </c>
      <c r="F279" s="54">
        <f t="shared" si="38"/>
        <v>0</v>
      </c>
      <c r="G279" s="41">
        <f t="shared" si="39"/>
        <v>3121.9980472053999</v>
      </c>
      <c r="H279" s="41">
        <f t="shared" si="40"/>
        <v>2381.3325162444926</v>
      </c>
      <c r="I279" s="41">
        <f t="shared" si="44"/>
        <v>740.66553096090718</v>
      </c>
      <c r="J279" s="41">
        <f t="shared" si="41"/>
        <v>226986.05771681061</v>
      </c>
      <c r="K279" s="36"/>
      <c r="L279" s="36"/>
    </row>
    <row r="280" spans="2:12" x14ac:dyDescent="0.25">
      <c r="B280" s="39">
        <f t="shared" si="36"/>
        <v>278</v>
      </c>
      <c r="C280" s="40">
        <f t="shared" si="37"/>
        <v>51380</v>
      </c>
      <c r="D280" s="41">
        <f t="shared" si="42"/>
        <v>226986.05771681061</v>
      </c>
      <c r="E280" s="41">
        <f t="shared" si="43"/>
        <v>3121.9980472053999</v>
      </c>
      <c r="F280" s="54">
        <f t="shared" si="38"/>
        <v>0</v>
      </c>
      <c r="G280" s="41">
        <f t="shared" si="39"/>
        <v>3121.9980472053999</v>
      </c>
      <c r="H280" s="41">
        <f t="shared" si="40"/>
        <v>2389.022235828199</v>
      </c>
      <c r="I280" s="41">
        <f t="shared" si="44"/>
        <v>732.9758113772009</v>
      </c>
      <c r="J280" s="41">
        <f t="shared" si="41"/>
        <v>224597.03548098242</v>
      </c>
      <c r="K280" s="36"/>
      <c r="L280" s="36"/>
    </row>
    <row r="281" spans="2:12" x14ac:dyDescent="0.25">
      <c r="B281" s="39">
        <f t="shared" si="36"/>
        <v>279</v>
      </c>
      <c r="C281" s="40">
        <f t="shared" si="37"/>
        <v>51410</v>
      </c>
      <c r="D281" s="41">
        <f t="shared" si="42"/>
        <v>224597.03548098242</v>
      </c>
      <c r="E281" s="41">
        <f t="shared" si="43"/>
        <v>3121.9980472053999</v>
      </c>
      <c r="F281" s="54">
        <f t="shared" si="38"/>
        <v>0</v>
      </c>
      <c r="G281" s="41">
        <f t="shared" si="39"/>
        <v>3121.9980472053999</v>
      </c>
      <c r="H281" s="41">
        <f t="shared" si="40"/>
        <v>2396.7367867980606</v>
      </c>
      <c r="I281" s="41">
        <f t="shared" si="44"/>
        <v>725.26126040733914</v>
      </c>
      <c r="J281" s="41">
        <f t="shared" si="41"/>
        <v>222200.29869418437</v>
      </c>
      <c r="K281" s="36"/>
      <c r="L281" s="36"/>
    </row>
    <row r="282" spans="2:12" x14ac:dyDescent="0.25">
      <c r="B282" s="39">
        <f t="shared" si="36"/>
        <v>280</v>
      </c>
      <c r="C282" s="40">
        <f t="shared" si="37"/>
        <v>51441</v>
      </c>
      <c r="D282" s="41">
        <f t="shared" si="42"/>
        <v>222200.29869418437</v>
      </c>
      <c r="E282" s="41">
        <f t="shared" si="43"/>
        <v>3121.9980472053999</v>
      </c>
      <c r="F282" s="54">
        <f t="shared" si="38"/>
        <v>0</v>
      </c>
      <c r="G282" s="41">
        <f t="shared" si="39"/>
        <v>3121.9980472053999</v>
      </c>
      <c r="H282" s="41">
        <f t="shared" si="40"/>
        <v>2404.476249338763</v>
      </c>
      <c r="I282" s="41">
        <f t="shared" si="44"/>
        <v>717.52179786663703</v>
      </c>
      <c r="J282" s="41">
        <f t="shared" si="41"/>
        <v>219795.8224448456</v>
      </c>
      <c r="K282" s="36"/>
      <c r="L282" s="36"/>
    </row>
    <row r="283" spans="2:12" x14ac:dyDescent="0.25">
      <c r="B283" s="39">
        <f t="shared" si="36"/>
        <v>281</v>
      </c>
      <c r="C283" s="40">
        <f t="shared" si="37"/>
        <v>51471</v>
      </c>
      <c r="D283" s="41">
        <f t="shared" si="42"/>
        <v>219795.8224448456</v>
      </c>
      <c r="E283" s="41">
        <f t="shared" si="43"/>
        <v>3121.9980472053999</v>
      </c>
      <c r="F283" s="54">
        <f t="shared" si="38"/>
        <v>0</v>
      </c>
      <c r="G283" s="41">
        <f t="shared" si="39"/>
        <v>3121.9980472053999</v>
      </c>
      <c r="H283" s="41">
        <f t="shared" si="40"/>
        <v>2412.2407038939191</v>
      </c>
      <c r="I283" s="41">
        <f t="shared" si="44"/>
        <v>709.75734331148067</v>
      </c>
      <c r="J283" s="41">
        <f t="shared" si="41"/>
        <v>217383.58174095169</v>
      </c>
      <c r="K283" s="36"/>
      <c r="L283" s="36"/>
    </row>
    <row r="284" spans="2:12" x14ac:dyDescent="0.25">
      <c r="B284" s="39">
        <f t="shared" si="36"/>
        <v>282</v>
      </c>
      <c r="C284" s="40">
        <f t="shared" si="37"/>
        <v>51502</v>
      </c>
      <c r="D284" s="41">
        <f t="shared" si="42"/>
        <v>217383.58174095169</v>
      </c>
      <c r="E284" s="41">
        <f t="shared" si="43"/>
        <v>3121.9980472053999</v>
      </c>
      <c r="F284" s="54">
        <f t="shared" si="38"/>
        <v>0</v>
      </c>
      <c r="G284" s="41">
        <f t="shared" si="39"/>
        <v>3121.9980472053999</v>
      </c>
      <c r="H284" s="41">
        <f t="shared" si="40"/>
        <v>2420.0302311669102</v>
      </c>
      <c r="I284" s="41">
        <f t="shared" si="44"/>
        <v>701.96781603848979</v>
      </c>
      <c r="J284" s="41">
        <f t="shared" si="41"/>
        <v>214963.55150978477</v>
      </c>
      <c r="K284" s="36"/>
      <c r="L284" s="36"/>
    </row>
    <row r="285" spans="2:12" x14ac:dyDescent="0.25">
      <c r="B285" s="39">
        <f t="shared" si="36"/>
        <v>283</v>
      </c>
      <c r="C285" s="40">
        <f t="shared" si="37"/>
        <v>51533</v>
      </c>
      <c r="D285" s="41">
        <f t="shared" si="42"/>
        <v>214963.55150978477</v>
      </c>
      <c r="E285" s="41">
        <f t="shared" si="43"/>
        <v>3121.9980472053999</v>
      </c>
      <c r="F285" s="54">
        <f t="shared" si="38"/>
        <v>0</v>
      </c>
      <c r="G285" s="41">
        <f t="shared" si="39"/>
        <v>3121.9980472053999</v>
      </c>
      <c r="H285" s="41">
        <f t="shared" si="40"/>
        <v>2427.84491212172</v>
      </c>
      <c r="I285" s="41">
        <f t="shared" si="44"/>
        <v>694.1531350836799</v>
      </c>
      <c r="J285" s="41">
        <f t="shared" si="41"/>
        <v>212535.70659766305</v>
      </c>
      <c r="K285" s="36"/>
      <c r="L285" s="36"/>
    </row>
    <row r="286" spans="2:12" x14ac:dyDescent="0.25">
      <c r="B286" s="39">
        <f t="shared" si="36"/>
        <v>284</v>
      </c>
      <c r="C286" s="40">
        <f t="shared" si="37"/>
        <v>51561</v>
      </c>
      <c r="D286" s="41">
        <f t="shared" si="42"/>
        <v>212535.70659766305</v>
      </c>
      <c r="E286" s="41">
        <f t="shared" si="43"/>
        <v>3121.9980472053999</v>
      </c>
      <c r="F286" s="54">
        <f t="shared" si="38"/>
        <v>0</v>
      </c>
      <c r="G286" s="41">
        <f t="shared" si="39"/>
        <v>3121.9980472053999</v>
      </c>
      <c r="H286" s="41">
        <f t="shared" si="40"/>
        <v>2435.6848279837795</v>
      </c>
      <c r="I286" s="41">
        <f t="shared" si="44"/>
        <v>686.31321922162033</v>
      </c>
      <c r="J286" s="41">
        <f t="shared" si="41"/>
        <v>210100.02176967927</v>
      </c>
      <c r="K286" s="36"/>
      <c r="L286" s="36"/>
    </row>
    <row r="287" spans="2:12" x14ac:dyDescent="0.25">
      <c r="B287" s="39">
        <f t="shared" si="36"/>
        <v>285</v>
      </c>
      <c r="C287" s="40">
        <f t="shared" si="37"/>
        <v>51592</v>
      </c>
      <c r="D287" s="41">
        <f t="shared" si="42"/>
        <v>210100.02176967927</v>
      </c>
      <c r="E287" s="41">
        <f t="shared" si="43"/>
        <v>3121.9980472053999</v>
      </c>
      <c r="F287" s="54">
        <f t="shared" si="38"/>
        <v>0</v>
      </c>
      <c r="G287" s="41">
        <f t="shared" si="39"/>
        <v>3121.9980472053999</v>
      </c>
      <c r="H287" s="41">
        <f t="shared" si="40"/>
        <v>2443.5500602408106</v>
      </c>
      <c r="I287" s="41">
        <f t="shared" si="44"/>
        <v>678.44798696458929</v>
      </c>
      <c r="J287" s="41">
        <f t="shared" si="41"/>
        <v>207656.47170943845</v>
      </c>
      <c r="K287" s="36"/>
      <c r="L287" s="36"/>
    </row>
    <row r="288" spans="2:12" x14ac:dyDescent="0.25">
      <c r="B288" s="39">
        <f t="shared" si="36"/>
        <v>286</v>
      </c>
      <c r="C288" s="40">
        <f t="shared" si="37"/>
        <v>51622</v>
      </c>
      <c r="D288" s="41">
        <f t="shared" si="42"/>
        <v>207656.47170943845</v>
      </c>
      <c r="E288" s="41">
        <f t="shared" si="43"/>
        <v>3121.9980472053999</v>
      </c>
      <c r="F288" s="54">
        <f t="shared" si="38"/>
        <v>0</v>
      </c>
      <c r="G288" s="41">
        <f t="shared" si="39"/>
        <v>3121.9980472053999</v>
      </c>
      <c r="H288" s="41">
        <f t="shared" si="40"/>
        <v>2451.4406906436716</v>
      </c>
      <c r="I288" s="41">
        <f t="shared" si="44"/>
        <v>670.5573565617284</v>
      </c>
      <c r="J288" s="41">
        <f t="shared" si="41"/>
        <v>205205.03101879478</v>
      </c>
      <c r="K288" s="36"/>
      <c r="L288" s="36"/>
    </row>
    <row r="289" spans="2:12" x14ac:dyDescent="0.25">
      <c r="B289" s="39">
        <f t="shared" si="36"/>
        <v>287</v>
      </c>
      <c r="C289" s="40">
        <f t="shared" si="37"/>
        <v>51653</v>
      </c>
      <c r="D289" s="41">
        <f t="shared" si="42"/>
        <v>205205.03101879478</v>
      </c>
      <c r="E289" s="41">
        <f t="shared" si="43"/>
        <v>3121.9980472053999</v>
      </c>
      <c r="F289" s="54">
        <f t="shared" si="38"/>
        <v>0</v>
      </c>
      <c r="G289" s="41">
        <f t="shared" si="39"/>
        <v>3121.9980472053999</v>
      </c>
      <c r="H289" s="41">
        <f t="shared" si="40"/>
        <v>2459.3568012072083</v>
      </c>
      <c r="I289" s="41">
        <f t="shared" si="44"/>
        <v>662.64124599819149</v>
      </c>
      <c r="J289" s="41">
        <f t="shared" si="41"/>
        <v>202745.67421758757</v>
      </c>
      <c r="K289" s="36"/>
      <c r="L289" s="36"/>
    </row>
    <row r="290" spans="2:12" x14ac:dyDescent="0.25">
      <c r="B290" s="39">
        <f t="shared" si="36"/>
        <v>288</v>
      </c>
      <c r="C290" s="40">
        <f t="shared" si="37"/>
        <v>51683</v>
      </c>
      <c r="D290" s="41">
        <f t="shared" si="42"/>
        <v>202745.67421758757</v>
      </c>
      <c r="E290" s="41">
        <f t="shared" si="43"/>
        <v>3121.9980472053999</v>
      </c>
      <c r="F290" s="54">
        <f t="shared" si="38"/>
        <v>0</v>
      </c>
      <c r="G290" s="41">
        <f t="shared" si="39"/>
        <v>3121.9980472053999</v>
      </c>
      <c r="H290" s="41">
        <f t="shared" si="40"/>
        <v>2467.2984742111066</v>
      </c>
      <c r="I290" s="41">
        <f t="shared" si="44"/>
        <v>654.69957299429313</v>
      </c>
      <c r="J290" s="41">
        <f t="shared" si="41"/>
        <v>200278.37574337647</v>
      </c>
      <c r="K290" s="36"/>
      <c r="L290" s="36"/>
    </row>
    <row r="291" spans="2:12" x14ac:dyDescent="0.25">
      <c r="B291" s="39">
        <f t="shared" si="36"/>
        <v>289</v>
      </c>
      <c r="C291" s="40">
        <f t="shared" si="37"/>
        <v>51714</v>
      </c>
      <c r="D291" s="41">
        <f t="shared" si="42"/>
        <v>200278.37574337647</v>
      </c>
      <c r="E291" s="41">
        <f t="shared" si="43"/>
        <v>3121.9980472053999</v>
      </c>
      <c r="F291" s="54">
        <f t="shared" si="38"/>
        <v>0</v>
      </c>
      <c r="G291" s="41">
        <f t="shared" si="39"/>
        <v>3121.9980472053999</v>
      </c>
      <c r="H291" s="41">
        <f t="shared" si="40"/>
        <v>2475.2657922007465</v>
      </c>
      <c r="I291" s="41">
        <f t="shared" si="44"/>
        <v>646.73225500465321</v>
      </c>
      <c r="J291" s="41">
        <f t="shared" si="41"/>
        <v>197803.10995117572</v>
      </c>
      <c r="K291" s="36"/>
      <c r="L291" s="36"/>
    </row>
    <row r="292" spans="2:12" x14ac:dyDescent="0.25">
      <c r="B292" s="39">
        <f t="shared" si="36"/>
        <v>290</v>
      </c>
      <c r="C292" s="40">
        <f t="shared" si="37"/>
        <v>51745</v>
      </c>
      <c r="D292" s="41">
        <f t="shared" si="42"/>
        <v>197803.10995117572</v>
      </c>
      <c r="E292" s="41">
        <f t="shared" si="43"/>
        <v>3121.9980472053999</v>
      </c>
      <c r="F292" s="54">
        <f t="shared" si="38"/>
        <v>0</v>
      </c>
      <c r="G292" s="41">
        <f t="shared" si="39"/>
        <v>3121.9980472053999</v>
      </c>
      <c r="H292" s="41">
        <f t="shared" si="40"/>
        <v>2483.2588379880617</v>
      </c>
      <c r="I292" s="41">
        <f t="shared" si="44"/>
        <v>638.73920921733827</v>
      </c>
      <c r="J292" s="41">
        <f t="shared" si="41"/>
        <v>195319.85111318767</v>
      </c>
      <c r="K292" s="36"/>
      <c r="L292" s="36"/>
    </row>
    <row r="293" spans="2:12" x14ac:dyDescent="0.25">
      <c r="B293" s="39">
        <f t="shared" si="36"/>
        <v>291</v>
      </c>
      <c r="C293" s="40">
        <f t="shared" si="37"/>
        <v>51775</v>
      </c>
      <c r="D293" s="41">
        <f t="shared" si="42"/>
        <v>195319.85111318767</v>
      </c>
      <c r="E293" s="41">
        <f t="shared" si="43"/>
        <v>3121.9980472053999</v>
      </c>
      <c r="F293" s="54">
        <f t="shared" si="38"/>
        <v>0</v>
      </c>
      <c r="G293" s="41">
        <f t="shared" si="39"/>
        <v>3121.9980472053999</v>
      </c>
      <c r="H293" s="41">
        <f t="shared" si="40"/>
        <v>2491.2776946523982</v>
      </c>
      <c r="I293" s="41">
        <f t="shared" si="44"/>
        <v>630.72035255300182</v>
      </c>
      <c r="J293" s="41">
        <f t="shared" si="41"/>
        <v>192828.57341853526</v>
      </c>
      <c r="K293" s="36"/>
      <c r="L293" s="36"/>
    </row>
    <row r="294" spans="2:12" x14ac:dyDescent="0.25">
      <c r="B294" s="39">
        <f t="shared" si="36"/>
        <v>292</v>
      </c>
      <c r="C294" s="40">
        <f t="shared" si="37"/>
        <v>51806</v>
      </c>
      <c r="D294" s="41">
        <f t="shared" si="42"/>
        <v>192828.57341853526</v>
      </c>
      <c r="E294" s="41">
        <f t="shared" si="43"/>
        <v>3121.9980472053999</v>
      </c>
      <c r="F294" s="54">
        <f t="shared" si="38"/>
        <v>0</v>
      </c>
      <c r="G294" s="41">
        <f t="shared" si="39"/>
        <v>3121.9980472053999</v>
      </c>
      <c r="H294" s="41">
        <f t="shared" si="40"/>
        <v>2499.3224455413797</v>
      </c>
      <c r="I294" s="41">
        <f t="shared" si="44"/>
        <v>622.67560166402006</v>
      </c>
      <c r="J294" s="41">
        <f t="shared" si="41"/>
        <v>190329.25097299388</v>
      </c>
      <c r="K294" s="36"/>
      <c r="L294" s="36"/>
    </row>
    <row r="295" spans="2:12" x14ac:dyDescent="0.25">
      <c r="B295" s="39">
        <f t="shared" si="36"/>
        <v>293</v>
      </c>
      <c r="C295" s="40">
        <f t="shared" si="37"/>
        <v>51836</v>
      </c>
      <c r="D295" s="41">
        <f t="shared" si="42"/>
        <v>190329.25097299388</v>
      </c>
      <c r="E295" s="41">
        <f t="shared" si="43"/>
        <v>3121.9980472053999</v>
      </c>
      <c r="F295" s="54">
        <f t="shared" si="38"/>
        <v>0</v>
      </c>
      <c r="G295" s="41">
        <f t="shared" si="39"/>
        <v>3121.9980472053999</v>
      </c>
      <c r="H295" s="41">
        <f t="shared" si="40"/>
        <v>2507.3931742717737</v>
      </c>
      <c r="I295" s="41">
        <f t="shared" si="44"/>
        <v>614.6048729336261</v>
      </c>
      <c r="J295" s="41">
        <f t="shared" si="41"/>
        <v>187821.85779872211</v>
      </c>
      <c r="K295" s="36"/>
      <c r="L295" s="36"/>
    </row>
    <row r="296" spans="2:12" x14ac:dyDescent="0.25">
      <c r="B296" s="39">
        <f t="shared" si="36"/>
        <v>294</v>
      </c>
      <c r="C296" s="40">
        <f t="shared" si="37"/>
        <v>51867</v>
      </c>
      <c r="D296" s="41">
        <f t="shared" si="42"/>
        <v>187821.85779872211</v>
      </c>
      <c r="E296" s="41">
        <f t="shared" si="43"/>
        <v>3121.9980472053999</v>
      </c>
      <c r="F296" s="54">
        <f t="shared" si="38"/>
        <v>0</v>
      </c>
      <c r="G296" s="41">
        <f t="shared" si="39"/>
        <v>3121.9980472053999</v>
      </c>
      <c r="H296" s="41">
        <f t="shared" si="40"/>
        <v>2515.4899647303596</v>
      </c>
      <c r="I296" s="41">
        <f t="shared" si="44"/>
        <v>606.50808247504017</v>
      </c>
      <c r="J296" s="41">
        <f t="shared" si="41"/>
        <v>185306.36783399174</v>
      </c>
      <c r="K296" s="36"/>
      <c r="L296" s="36"/>
    </row>
    <row r="297" spans="2:12" x14ac:dyDescent="0.25">
      <c r="B297" s="39">
        <f t="shared" si="36"/>
        <v>295</v>
      </c>
      <c r="C297" s="40">
        <f t="shared" si="37"/>
        <v>51898</v>
      </c>
      <c r="D297" s="41">
        <f t="shared" si="42"/>
        <v>185306.36783399174</v>
      </c>
      <c r="E297" s="41">
        <f t="shared" si="43"/>
        <v>3121.9980472053999</v>
      </c>
      <c r="F297" s="54">
        <f t="shared" si="38"/>
        <v>0</v>
      </c>
      <c r="G297" s="41">
        <f t="shared" si="39"/>
        <v>3121.9980472053999</v>
      </c>
      <c r="H297" s="41">
        <f t="shared" si="40"/>
        <v>2523.6129010748018</v>
      </c>
      <c r="I297" s="41">
        <f t="shared" si="44"/>
        <v>598.38514613059829</v>
      </c>
      <c r="J297" s="41">
        <f t="shared" si="41"/>
        <v>182782.75493291693</v>
      </c>
      <c r="K297" s="36"/>
      <c r="L297" s="36"/>
    </row>
    <row r="298" spans="2:12" x14ac:dyDescent="0.25">
      <c r="B298" s="39">
        <f t="shared" si="36"/>
        <v>296</v>
      </c>
      <c r="C298" s="40">
        <f t="shared" si="37"/>
        <v>51926</v>
      </c>
      <c r="D298" s="41">
        <f t="shared" si="42"/>
        <v>182782.75493291693</v>
      </c>
      <c r="E298" s="41">
        <f t="shared" si="43"/>
        <v>3121.9980472053999</v>
      </c>
      <c r="F298" s="54">
        <f t="shared" si="38"/>
        <v>0</v>
      </c>
      <c r="G298" s="41">
        <f t="shared" si="39"/>
        <v>3121.9980472053999</v>
      </c>
      <c r="H298" s="41">
        <f t="shared" si="40"/>
        <v>2531.7620677345221</v>
      </c>
      <c r="I298" s="41">
        <f t="shared" si="44"/>
        <v>590.23597947087762</v>
      </c>
      <c r="J298" s="41">
        <f t="shared" si="41"/>
        <v>180250.9928651824</v>
      </c>
      <c r="K298" s="36"/>
      <c r="L298" s="36"/>
    </row>
    <row r="299" spans="2:12" x14ac:dyDescent="0.25">
      <c r="B299" s="39">
        <f t="shared" si="36"/>
        <v>297</v>
      </c>
      <c r="C299" s="40">
        <f t="shared" si="37"/>
        <v>51957</v>
      </c>
      <c r="D299" s="41">
        <f t="shared" si="42"/>
        <v>180250.9928651824</v>
      </c>
      <c r="E299" s="41">
        <f t="shared" si="43"/>
        <v>3121.9980472053999</v>
      </c>
      <c r="F299" s="54">
        <f t="shared" si="38"/>
        <v>0</v>
      </c>
      <c r="G299" s="41">
        <f t="shared" si="39"/>
        <v>3121.9980472053999</v>
      </c>
      <c r="H299" s="41">
        <f t="shared" si="40"/>
        <v>2539.9375494115816</v>
      </c>
      <c r="I299" s="41">
        <f t="shared" si="44"/>
        <v>582.06049779381817</v>
      </c>
      <c r="J299" s="41">
        <f t="shared" si="41"/>
        <v>177711.05531577082</v>
      </c>
      <c r="K299" s="36"/>
      <c r="L299" s="36"/>
    </row>
    <row r="300" spans="2:12" x14ac:dyDescent="0.25">
      <c r="B300" s="39">
        <f t="shared" si="36"/>
        <v>298</v>
      </c>
      <c r="C300" s="40">
        <f t="shared" si="37"/>
        <v>51987</v>
      </c>
      <c r="D300" s="41">
        <f t="shared" si="42"/>
        <v>177711.05531577082</v>
      </c>
      <c r="E300" s="41">
        <f t="shared" si="43"/>
        <v>3121.9980472053999</v>
      </c>
      <c r="F300" s="54">
        <f t="shared" si="38"/>
        <v>0</v>
      </c>
      <c r="G300" s="41">
        <f t="shared" si="39"/>
        <v>3121.9980472053999</v>
      </c>
      <c r="H300" s="41">
        <f t="shared" si="40"/>
        <v>2548.1394310815567</v>
      </c>
      <c r="I300" s="41">
        <f t="shared" si="44"/>
        <v>573.85861612384326</v>
      </c>
      <c r="J300" s="41">
        <f t="shared" si="41"/>
        <v>175162.91588468925</v>
      </c>
      <c r="K300" s="36"/>
      <c r="L300" s="36"/>
    </row>
    <row r="301" spans="2:12" x14ac:dyDescent="0.25">
      <c r="B301" s="39">
        <f t="shared" si="36"/>
        <v>299</v>
      </c>
      <c r="C301" s="40">
        <f t="shared" si="37"/>
        <v>52018</v>
      </c>
      <c r="D301" s="41">
        <f t="shared" si="42"/>
        <v>175162.91588468925</v>
      </c>
      <c r="E301" s="41">
        <f t="shared" si="43"/>
        <v>3121.9980472053999</v>
      </c>
      <c r="F301" s="54">
        <f t="shared" si="38"/>
        <v>0</v>
      </c>
      <c r="G301" s="41">
        <f t="shared" si="39"/>
        <v>3121.9980472053999</v>
      </c>
      <c r="H301" s="41">
        <f t="shared" si="40"/>
        <v>2556.3677979944241</v>
      </c>
      <c r="I301" s="41">
        <f t="shared" si="44"/>
        <v>565.63024921097565</v>
      </c>
      <c r="J301" s="41">
        <f t="shared" si="41"/>
        <v>172606.54808669482</v>
      </c>
      <c r="K301" s="36"/>
      <c r="L301" s="36"/>
    </row>
    <row r="302" spans="2:12" x14ac:dyDescent="0.25">
      <c r="B302" s="39">
        <f t="shared" si="36"/>
        <v>300</v>
      </c>
      <c r="C302" s="40">
        <f t="shared" si="37"/>
        <v>52048</v>
      </c>
      <c r="D302" s="41">
        <f t="shared" si="42"/>
        <v>172606.54808669482</v>
      </c>
      <c r="E302" s="41">
        <f t="shared" si="43"/>
        <v>3121.9980472053999</v>
      </c>
      <c r="F302" s="54">
        <f t="shared" si="38"/>
        <v>0</v>
      </c>
      <c r="G302" s="41">
        <f t="shared" si="39"/>
        <v>3121.9980472053999</v>
      </c>
      <c r="H302" s="41">
        <f t="shared" si="40"/>
        <v>2564.622735675448</v>
      </c>
      <c r="I302" s="41">
        <f t="shared" si="44"/>
        <v>557.375311529952</v>
      </c>
      <c r="J302" s="41">
        <f t="shared" si="41"/>
        <v>170041.92535101937</v>
      </c>
      <c r="K302" s="36"/>
      <c r="L302" s="36"/>
    </row>
    <row r="303" spans="2:12" x14ac:dyDescent="0.25">
      <c r="B303" s="39">
        <f t="shared" si="36"/>
        <v>301</v>
      </c>
      <c r="C303" s="40">
        <f t="shared" si="37"/>
        <v>52079</v>
      </c>
      <c r="D303" s="41">
        <f t="shared" si="42"/>
        <v>170041.92535101937</v>
      </c>
      <c r="E303" s="41">
        <f t="shared" si="43"/>
        <v>3121.9980472053999</v>
      </c>
      <c r="F303" s="54">
        <f t="shared" si="38"/>
        <v>0</v>
      </c>
      <c r="G303" s="41">
        <f t="shared" si="39"/>
        <v>3121.9980472053999</v>
      </c>
      <c r="H303" s="41">
        <f t="shared" si="40"/>
        <v>2572.9043299260666</v>
      </c>
      <c r="I303" s="41">
        <f t="shared" si="44"/>
        <v>549.09371727933342</v>
      </c>
      <c r="J303" s="41">
        <f t="shared" si="41"/>
        <v>167469.0210210933</v>
      </c>
      <c r="K303" s="36"/>
      <c r="L303" s="36"/>
    </row>
    <row r="304" spans="2:12" x14ac:dyDescent="0.25">
      <c r="B304" s="39">
        <f t="shared" si="36"/>
        <v>302</v>
      </c>
      <c r="C304" s="40">
        <f t="shared" si="37"/>
        <v>52110</v>
      </c>
      <c r="D304" s="41">
        <f t="shared" si="42"/>
        <v>167469.0210210933</v>
      </c>
      <c r="E304" s="41">
        <f t="shared" si="43"/>
        <v>3121.9980472053999</v>
      </c>
      <c r="F304" s="54">
        <f t="shared" si="38"/>
        <v>0</v>
      </c>
      <c r="G304" s="41">
        <f t="shared" si="39"/>
        <v>3121.9980472053999</v>
      </c>
      <c r="H304" s="41">
        <f t="shared" si="40"/>
        <v>2581.2126668247861</v>
      </c>
      <c r="I304" s="41">
        <f t="shared" si="44"/>
        <v>540.78538038061379</v>
      </c>
      <c r="J304" s="41">
        <f t="shared" si="41"/>
        <v>164887.80835426852</v>
      </c>
      <c r="K304" s="36"/>
      <c r="L304" s="36"/>
    </row>
    <row r="305" spans="2:12" x14ac:dyDescent="0.25">
      <c r="B305" s="39">
        <f t="shared" si="36"/>
        <v>303</v>
      </c>
      <c r="C305" s="40">
        <f t="shared" si="37"/>
        <v>52140</v>
      </c>
      <c r="D305" s="41">
        <f t="shared" si="42"/>
        <v>164887.80835426852</v>
      </c>
      <c r="E305" s="41">
        <f t="shared" si="43"/>
        <v>3121.9980472053999</v>
      </c>
      <c r="F305" s="54">
        <f t="shared" si="38"/>
        <v>0</v>
      </c>
      <c r="G305" s="41">
        <f t="shared" si="39"/>
        <v>3121.9980472053999</v>
      </c>
      <c r="H305" s="41">
        <f t="shared" si="40"/>
        <v>2589.5478327280744</v>
      </c>
      <c r="I305" s="41">
        <f t="shared" si="44"/>
        <v>532.4502144773254</v>
      </c>
      <c r="J305" s="41">
        <f t="shared" si="41"/>
        <v>162298.26052154045</v>
      </c>
      <c r="K305" s="36"/>
      <c r="L305" s="36"/>
    </row>
    <row r="306" spans="2:12" x14ac:dyDescent="0.25">
      <c r="B306" s="39">
        <f t="shared" si="36"/>
        <v>304</v>
      </c>
      <c r="C306" s="40">
        <f t="shared" si="37"/>
        <v>52171</v>
      </c>
      <c r="D306" s="41">
        <f t="shared" si="42"/>
        <v>162298.26052154045</v>
      </c>
      <c r="E306" s="41">
        <f t="shared" si="43"/>
        <v>3121.9980472053999</v>
      </c>
      <c r="F306" s="54">
        <f t="shared" si="38"/>
        <v>0</v>
      </c>
      <c r="G306" s="41">
        <f t="shared" si="39"/>
        <v>3121.9980472053999</v>
      </c>
      <c r="H306" s="41">
        <f t="shared" si="40"/>
        <v>2597.9099142712589</v>
      </c>
      <c r="I306" s="41">
        <f t="shared" si="44"/>
        <v>524.08813293414107</v>
      </c>
      <c r="J306" s="41">
        <f t="shared" si="41"/>
        <v>159700.35060726918</v>
      </c>
      <c r="K306" s="36"/>
      <c r="L306" s="36"/>
    </row>
    <row r="307" spans="2:12" x14ac:dyDescent="0.25">
      <c r="B307" s="39">
        <f t="shared" si="36"/>
        <v>305</v>
      </c>
      <c r="C307" s="40">
        <f t="shared" si="37"/>
        <v>52201</v>
      </c>
      <c r="D307" s="41">
        <f t="shared" si="42"/>
        <v>159700.35060726918</v>
      </c>
      <c r="E307" s="41">
        <f t="shared" si="43"/>
        <v>3121.9980472053999</v>
      </c>
      <c r="F307" s="54">
        <f t="shared" si="38"/>
        <v>0</v>
      </c>
      <c r="G307" s="41">
        <f t="shared" si="39"/>
        <v>3121.9980472053999</v>
      </c>
      <c r="H307" s="41">
        <f t="shared" si="40"/>
        <v>2606.2989983694265</v>
      </c>
      <c r="I307" s="41">
        <f t="shared" si="44"/>
        <v>515.69904883597337</v>
      </c>
      <c r="J307" s="41">
        <f t="shared" si="41"/>
        <v>157094.05160889975</v>
      </c>
      <c r="K307" s="36"/>
      <c r="L307" s="36"/>
    </row>
    <row r="308" spans="2:12" x14ac:dyDescent="0.25">
      <c r="B308" s="39">
        <f t="shared" si="36"/>
        <v>306</v>
      </c>
      <c r="C308" s="40">
        <f t="shared" si="37"/>
        <v>52232</v>
      </c>
      <c r="D308" s="41">
        <f t="shared" si="42"/>
        <v>157094.05160889975</v>
      </c>
      <c r="E308" s="41">
        <f t="shared" si="43"/>
        <v>3121.9980472053999</v>
      </c>
      <c r="F308" s="54">
        <f t="shared" si="38"/>
        <v>0</v>
      </c>
      <c r="G308" s="41">
        <f t="shared" si="39"/>
        <v>3121.9980472053999</v>
      </c>
      <c r="H308" s="41">
        <f t="shared" si="40"/>
        <v>2614.715172218328</v>
      </c>
      <c r="I308" s="41">
        <f t="shared" si="44"/>
        <v>507.28287498707209</v>
      </c>
      <c r="J308" s="41">
        <f t="shared" si="41"/>
        <v>154479.33643668142</v>
      </c>
      <c r="K308" s="36"/>
      <c r="L308" s="36"/>
    </row>
    <row r="309" spans="2:12" x14ac:dyDescent="0.25">
      <c r="B309" s="39">
        <f t="shared" si="36"/>
        <v>307</v>
      </c>
      <c r="C309" s="40">
        <f t="shared" si="37"/>
        <v>52263</v>
      </c>
      <c r="D309" s="41">
        <f t="shared" si="42"/>
        <v>154479.33643668142</v>
      </c>
      <c r="E309" s="41">
        <f t="shared" si="43"/>
        <v>3121.9980472053999</v>
      </c>
      <c r="F309" s="54">
        <f t="shared" si="38"/>
        <v>0</v>
      </c>
      <c r="G309" s="41">
        <f t="shared" si="39"/>
        <v>3121.9980472053999</v>
      </c>
      <c r="H309" s="41">
        <f t="shared" si="40"/>
        <v>2623.158523295283</v>
      </c>
      <c r="I309" s="41">
        <f t="shared" si="44"/>
        <v>498.83952391011707</v>
      </c>
      <c r="J309" s="41">
        <f t="shared" si="41"/>
        <v>151856.17791338614</v>
      </c>
      <c r="K309" s="36"/>
      <c r="L309" s="36"/>
    </row>
    <row r="310" spans="2:12" x14ac:dyDescent="0.25">
      <c r="B310" s="39">
        <f t="shared" si="36"/>
        <v>308</v>
      </c>
      <c r="C310" s="40">
        <f t="shared" si="37"/>
        <v>52291</v>
      </c>
      <c r="D310" s="41">
        <f t="shared" si="42"/>
        <v>151856.17791338614</v>
      </c>
      <c r="E310" s="41">
        <f t="shared" si="43"/>
        <v>3121.9980472053999</v>
      </c>
      <c r="F310" s="54">
        <f t="shared" si="38"/>
        <v>0</v>
      </c>
      <c r="G310" s="41">
        <f t="shared" si="39"/>
        <v>3121.9980472053999</v>
      </c>
      <c r="H310" s="41">
        <f t="shared" si="40"/>
        <v>2631.6291393600904</v>
      </c>
      <c r="I310" s="41">
        <f t="shared" si="44"/>
        <v>490.36890784530942</v>
      </c>
      <c r="J310" s="41">
        <f t="shared" si="41"/>
        <v>149224.54877402604</v>
      </c>
      <c r="K310" s="36"/>
      <c r="L310" s="36"/>
    </row>
    <row r="311" spans="2:12" x14ac:dyDescent="0.25">
      <c r="B311" s="39">
        <f t="shared" si="36"/>
        <v>309</v>
      </c>
      <c r="C311" s="40">
        <f t="shared" si="37"/>
        <v>52322</v>
      </c>
      <c r="D311" s="41">
        <f t="shared" si="42"/>
        <v>149224.54877402604</v>
      </c>
      <c r="E311" s="41">
        <f t="shared" si="43"/>
        <v>3121.9980472053999</v>
      </c>
      <c r="F311" s="54">
        <f t="shared" si="38"/>
        <v>0</v>
      </c>
      <c r="G311" s="41">
        <f t="shared" si="39"/>
        <v>3121.9980472053999</v>
      </c>
      <c r="H311" s="41">
        <f t="shared" si="40"/>
        <v>2640.1271084559407</v>
      </c>
      <c r="I311" s="41">
        <f t="shared" si="44"/>
        <v>481.87093874945913</v>
      </c>
      <c r="J311" s="41">
        <f t="shared" si="41"/>
        <v>146584.42166557012</v>
      </c>
      <c r="K311" s="36"/>
      <c r="L311" s="36"/>
    </row>
    <row r="312" spans="2:12" x14ac:dyDescent="0.25">
      <c r="B312" s="39">
        <f t="shared" si="36"/>
        <v>310</v>
      </c>
      <c r="C312" s="40">
        <f t="shared" si="37"/>
        <v>52352</v>
      </c>
      <c r="D312" s="41">
        <f t="shared" si="42"/>
        <v>146584.42166557012</v>
      </c>
      <c r="E312" s="41">
        <f t="shared" si="43"/>
        <v>3121.9980472053999</v>
      </c>
      <c r="F312" s="54">
        <f t="shared" si="38"/>
        <v>0</v>
      </c>
      <c r="G312" s="41">
        <f t="shared" si="39"/>
        <v>3121.9980472053999</v>
      </c>
      <c r="H312" s="41">
        <f t="shared" si="40"/>
        <v>2648.6525189103295</v>
      </c>
      <c r="I312" s="41">
        <f t="shared" si="44"/>
        <v>473.34552829507015</v>
      </c>
      <c r="J312" s="41">
        <f t="shared" si="41"/>
        <v>143935.76914665979</v>
      </c>
      <c r="K312" s="36"/>
      <c r="L312" s="36"/>
    </row>
    <row r="313" spans="2:12" x14ac:dyDescent="0.25">
      <c r="B313" s="39">
        <f t="shared" si="36"/>
        <v>311</v>
      </c>
      <c r="C313" s="40">
        <f t="shared" si="37"/>
        <v>52383</v>
      </c>
      <c r="D313" s="41">
        <f t="shared" si="42"/>
        <v>143935.76914665979</v>
      </c>
      <c r="E313" s="41">
        <f t="shared" si="43"/>
        <v>3121.9980472053999</v>
      </c>
      <c r="F313" s="54">
        <f t="shared" si="38"/>
        <v>0</v>
      </c>
      <c r="G313" s="41">
        <f t="shared" si="39"/>
        <v>3121.9980472053999</v>
      </c>
      <c r="H313" s="41">
        <f t="shared" si="40"/>
        <v>2657.2054593359776</v>
      </c>
      <c r="I313" s="41">
        <f t="shared" si="44"/>
        <v>464.79258786942222</v>
      </c>
      <c r="J313" s="41">
        <f t="shared" si="41"/>
        <v>141278.56368732383</v>
      </c>
      <c r="K313" s="36"/>
      <c r="L313" s="36"/>
    </row>
    <row r="314" spans="2:12" x14ac:dyDescent="0.25">
      <c r="B314" s="39">
        <f t="shared" si="36"/>
        <v>312</v>
      </c>
      <c r="C314" s="40">
        <f t="shared" si="37"/>
        <v>52413</v>
      </c>
      <c r="D314" s="41">
        <f t="shared" si="42"/>
        <v>141278.56368732383</v>
      </c>
      <c r="E314" s="41">
        <f t="shared" si="43"/>
        <v>3121.9980472053999</v>
      </c>
      <c r="F314" s="54">
        <f t="shared" si="38"/>
        <v>0</v>
      </c>
      <c r="G314" s="41">
        <f t="shared" si="39"/>
        <v>3121.9980472053999</v>
      </c>
      <c r="H314" s="41">
        <f t="shared" si="40"/>
        <v>2665.7860186317503</v>
      </c>
      <c r="I314" s="41">
        <f t="shared" si="44"/>
        <v>456.21202857364983</v>
      </c>
      <c r="J314" s="41">
        <f t="shared" si="41"/>
        <v>138612.77766869208</v>
      </c>
      <c r="K314" s="36"/>
      <c r="L314" s="36"/>
    </row>
    <row r="315" spans="2:12" x14ac:dyDescent="0.25">
      <c r="B315" s="39">
        <f t="shared" si="36"/>
        <v>313</v>
      </c>
      <c r="C315" s="40">
        <f t="shared" si="37"/>
        <v>52444</v>
      </c>
      <c r="D315" s="41">
        <f t="shared" si="42"/>
        <v>138612.77766869208</v>
      </c>
      <c r="E315" s="41">
        <f t="shared" si="43"/>
        <v>3121.9980472053999</v>
      </c>
      <c r="F315" s="54">
        <f t="shared" si="38"/>
        <v>0</v>
      </c>
      <c r="G315" s="41">
        <f t="shared" si="39"/>
        <v>3121.9980472053999</v>
      </c>
      <c r="H315" s="41">
        <f t="shared" si="40"/>
        <v>2674.3942859835815</v>
      </c>
      <c r="I315" s="41">
        <f t="shared" si="44"/>
        <v>447.60376122181816</v>
      </c>
      <c r="J315" s="41">
        <f t="shared" si="41"/>
        <v>135938.3833827085</v>
      </c>
      <c r="K315" s="36"/>
      <c r="L315" s="36"/>
    </row>
    <row r="316" spans="2:12" x14ac:dyDescent="0.25">
      <c r="B316" s="39">
        <f t="shared" si="36"/>
        <v>314</v>
      </c>
      <c r="C316" s="40">
        <f t="shared" si="37"/>
        <v>52475</v>
      </c>
      <c r="D316" s="41">
        <f t="shared" si="42"/>
        <v>135938.3833827085</v>
      </c>
      <c r="E316" s="41">
        <f t="shared" si="43"/>
        <v>3121.9980472053999</v>
      </c>
      <c r="F316" s="54">
        <f t="shared" si="38"/>
        <v>0</v>
      </c>
      <c r="G316" s="41">
        <f t="shared" si="39"/>
        <v>3121.9980472053999</v>
      </c>
      <c r="H316" s="41">
        <f t="shared" si="40"/>
        <v>2683.0303508654038</v>
      </c>
      <c r="I316" s="41">
        <f t="shared" si="44"/>
        <v>438.96769633999617</v>
      </c>
      <c r="J316" s="41">
        <f t="shared" si="41"/>
        <v>133255.35303184309</v>
      </c>
      <c r="K316" s="36"/>
      <c r="L316" s="36"/>
    </row>
    <row r="317" spans="2:12" x14ac:dyDescent="0.25">
      <c r="B317" s="39">
        <f t="shared" si="36"/>
        <v>315</v>
      </c>
      <c r="C317" s="40">
        <f t="shared" si="37"/>
        <v>52505</v>
      </c>
      <c r="D317" s="41">
        <f t="shared" si="42"/>
        <v>133255.35303184309</v>
      </c>
      <c r="E317" s="41">
        <f t="shared" si="43"/>
        <v>3121.9980472053999</v>
      </c>
      <c r="F317" s="54">
        <f t="shared" si="38"/>
        <v>0</v>
      </c>
      <c r="G317" s="41">
        <f t="shared" si="39"/>
        <v>3121.9980472053999</v>
      </c>
      <c r="H317" s="41">
        <f t="shared" si="40"/>
        <v>2691.6943030400735</v>
      </c>
      <c r="I317" s="41">
        <f t="shared" si="44"/>
        <v>430.30374416532663</v>
      </c>
      <c r="J317" s="41">
        <f t="shared" si="41"/>
        <v>130563.65872880301</v>
      </c>
      <c r="K317" s="36"/>
      <c r="L317" s="36"/>
    </row>
    <row r="318" spans="2:12" x14ac:dyDescent="0.25">
      <c r="B318" s="39">
        <f t="shared" si="36"/>
        <v>316</v>
      </c>
      <c r="C318" s="40">
        <f t="shared" si="37"/>
        <v>52536</v>
      </c>
      <c r="D318" s="41">
        <f t="shared" si="42"/>
        <v>130563.65872880301</v>
      </c>
      <c r="E318" s="41">
        <f t="shared" si="43"/>
        <v>3121.9980472053999</v>
      </c>
      <c r="F318" s="54">
        <f t="shared" si="38"/>
        <v>0</v>
      </c>
      <c r="G318" s="41">
        <f t="shared" si="39"/>
        <v>3121.9980472053999</v>
      </c>
      <c r="H318" s="41">
        <f t="shared" si="40"/>
        <v>2700.3862325603068</v>
      </c>
      <c r="I318" s="41">
        <f t="shared" si="44"/>
        <v>421.61181464509309</v>
      </c>
      <c r="J318" s="41">
        <f t="shared" si="41"/>
        <v>127863.2724962427</v>
      </c>
      <c r="K318" s="36"/>
      <c r="L318" s="36"/>
    </row>
    <row r="319" spans="2:12" x14ac:dyDescent="0.25">
      <c r="B319" s="39">
        <f t="shared" si="36"/>
        <v>317</v>
      </c>
      <c r="C319" s="40">
        <f t="shared" si="37"/>
        <v>52566</v>
      </c>
      <c r="D319" s="41">
        <f t="shared" si="42"/>
        <v>127863.2724962427</v>
      </c>
      <c r="E319" s="41">
        <f t="shared" si="43"/>
        <v>3121.9980472053999</v>
      </c>
      <c r="F319" s="54">
        <f t="shared" si="38"/>
        <v>0</v>
      </c>
      <c r="G319" s="41">
        <f t="shared" si="39"/>
        <v>3121.9980472053999</v>
      </c>
      <c r="H319" s="41">
        <f t="shared" si="40"/>
        <v>2709.1062297696162</v>
      </c>
      <c r="I319" s="41">
        <f t="shared" si="44"/>
        <v>412.89181743578371</v>
      </c>
      <c r="J319" s="41">
        <f t="shared" si="41"/>
        <v>125154.16626647308</v>
      </c>
      <c r="K319" s="36"/>
      <c r="L319" s="36"/>
    </row>
    <row r="320" spans="2:12" x14ac:dyDescent="0.25">
      <c r="B320" s="39">
        <f t="shared" si="36"/>
        <v>318</v>
      </c>
      <c r="C320" s="40">
        <f t="shared" si="37"/>
        <v>52597</v>
      </c>
      <c r="D320" s="41">
        <f t="shared" si="42"/>
        <v>125154.16626647308</v>
      </c>
      <c r="E320" s="41">
        <f t="shared" si="43"/>
        <v>3121.9980472053999</v>
      </c>
      <c r="F320" s="54">
        <f t="shared" si="38"/>
        <v>0</v>
      </c>
      <c r="G320" s="41">
        <f t="shared" si="39"/>
        <v>3121.9980472053999</v>
      </c>
      <c r="H320" s="41">
        <f t="shared" si="40"/>
        <v>2717.854385303247</v>
      </c>
      <c r="I320" s="41">
        <f t="shared" si="44"/>
        <v>404.14366190215264</v>
      </c>
      <c r="J320" s="41">
        <f t="shared" si="41"/>
        <v>122436.31188116984</v>
      </c>
      <c r="K320" s="36"/>
      <c r="L320" s="36"/>
    </row>
    <row r="321" spans="2:12" x14ac:dyDescent="0.25">
      <c r="B321" s="39">
        <f t="shared" si="36"/>
        <v>319</v>
      </c>
      <c r="C321" s="40">
        <f t="shared" si="37"/>
        <v>52628</v>
      </c>
      <c r="D321" s="41">
        <f t="shared" si="42"/>
        <v>122436.31188116984</v>
      </c>
      <c r="E321" s="41">
        <f t="shared" si="43"/>
        <v>3121.9980472053999</v>
      </c>
      <c r="F321" s="54">
        <f t="shared" si="38"/>
        <v>0</v>
      </c>
      <c r="G321" s="41">
        <f t="shared" si="39"/>
        <v>3121.9980472053999</v>
      </c>
      <c r="H321" s="41">
        <f t="shared" si="40"/>
        <v>2726.6307900891225</v>
      </c>
      <c r="I321" s="41">
        <f t="shared" si="44"/>
        <v>395.36725711627759</v>
      </c>
      <c r="J321" s="41">
        <f t="shared" si="41"/>
        <v>119709.68109108071</v>
      </c>
      <c r="K321" s="36"/>
      <c r="L321" s="36"/>
    </row>
    <row r="322" spans="2:12" x14ac:dyDescent="0.25">
      <c r="B322" s="39">
        <f t="shared" si="36"/>
        <v>320</v>
      </c>
      <c r="C322" s="40">
        <f t="shared" si="37"/>
        <v>52657</v>
      </c>
      <c r="D322" s="41">
        <f t="shared" si="42"/>
        <v>119709.68109108071</v>
      </c>
      <c r="E322" s="41">
        <f t="shared" si="43"/>
        <v>3121.9980472053999</v>
      </c>
      <c r="F322" s="54">
        <f t="shared" si="38"/>
        <v>0</v>
      </c>
      <c r="G322" s="41">
        <f t="shared" si="39"/>
        <v>3121.9980472053999</v>
      </c>
      <c r="H322" s="41">
        <f t="shared" si="40"/>
        <v>2735.4355353487849</v>
      </c>
      <c r="I322" s="41">
        <f t="shared" si="44"/>
        <v>386.56251185661478</v>
      </c>
      <c r="J322" s="41">
        <f t="shared" si="41"/>
        <v>116974.24555573192</v>
      </c>
      <c r="K322" s="36"/>
      <c r="L322" s="36"/>
    </row>
    <row r="323" spans="2:12" x14ac:dyDescent="0.25">
      <c r="B323" s="39">
        <f t="shared" si="36"/>
        <v>321</v>
      </c>
      <c r="C323" s="40">
        <f t="shared" si="37"/>
        <v>52688</v>
      </c>
      <c r="D323" s="41">
        <f t="shared" si="42"/>
        <v>116974.24555573192</v>
      </c>
      <c r="E323" s="41">
        <f t="shared" si="43"/>
        <v>3121.9980472053999</v>
      </c>
      <c r="F323" s="54">
        <f t="shared" si="38"/>
        <v>0</v>
      </c>
      <c r="G323" s="41">
        <f t="shared" si="39"/>
        <v>3121.9980472053999</v>
      </c>
      <c r="H323" s="41">
        <f t="shared" si="40"/>
        <v>2744.2687125983489</v>
      </c>
      <c r="I323" s="41">
        <f t="shared" si="44"/>
        <v>377.72933460705099</v>
      </c>
      <c r="J323" s="41">
        <f t="shared" si="41"/>
        <v>114229.97684313357</v>
      </c>
      <c r="K323" s="36"/>
      <c r="L323" s="36"/>
    </row>
    <row r="324" spans="2:12" x14ac:dyDescent="0.25">
      <c r="B324" s="39">
        <f t="shared" ref="B324:B362" si="45">IF(Values_Entered,B323+1,"")</f>
        <v>322</v>
      </c>
      <c r="C324" s="40">
        <f t="shared" ref="C324:C362" si="46">IF(Pay_Num&lt;&gt;"",DATE(YEAR(C323),MONTH(C323)+1,DAY(C323)),"")</f>
        <v>52718</v>
      </c>
      <c r="D324" s="41">
        <f t="shared" si="42"/>
        <v>114229.97684313357</v>
      </c>
      <c r="E324" s="41">
        <f t="shared" si="43"/>
        <v>3121.9980472053999</v>
      </c>
      <c r="F324" s="54">
        <f t="shared" ref="F324:F362" si="47">IF(Pay_Num&lt;&gt;"",Scheduled_Extra_Payments,"")</f>
        <v>0</v>
      </c>
      <c r="G324" s="41">
        <f t="shared" ref="G324:G362" si="48">IF(Pay_Num&lt;&gt;"",Sched_Pay+Extra_Pay,"")</f>
        <v>3121.9980472053999</v>
      </c>
      <c r="H324" s="41">
        <f t="shared" ref="H324:H362" si="49">IF(Pay_Num&lt;&gt;"",Total_Pay-Int,"")</f>
        <v>2753.1304136494477</v>
      </c>
      <c r="I324" s="41">
        <f t="shared" si="44"/>
        <v>368.86763355595212</v>
      </c>
      <c r="J324" s="41">
        <f t="shared" ref="J324:J362" si="50">IF(Pay_Num&lt;&gt;"",Beg_Bal-Princ,"")</f>
        <v>111476.84642948413</v>
      </c>
      <c r="K324" s="36"/>
      <c r="L324" s="36"/>
    </row>
    <row r="325" spans="2:12" x14ac:dyDescent="0.25">
      <c r="B325" s="39">
        <f t="shared" si="45"/>
        <v>323</v>
      </c>
      <c r="C325" s="40">
        <f t="shared" si="46"/>
        <v>52749</v>
      </c>
      <c r="D325" s="41">
        <f t="shared" ref="D325:D362" si="51">IF(Pay_Num&lt;&gt;"",J324,"")</f>
        <v>111476.84642948413</v>
      </c>
      <c r="E325" s="41">
        <f t="shared" ref="E325:E362" si="52">IF(Pay_Num&lt;&gt;"",Scheduled_Monthly_Payment,"")</f>
        <v>3121.9980472053999</v>
      </c>
      <c r="F325" s="54">
        <f t="shared" si="47"/>
        <v>0</v>
      </c>
      <c r="G325" s="41">
        <f t="shared" si="48"/>
        <v>3121.9980472053999</v>
      </c>
      <c r="H325" s="41">
        <f t="shared" si="49"/>
        <v>2762.0207306101906</v>
      </c>
      <c r="I325" s="41">
        <f t="shared" ref="I325:I362" si="53">IF(Pay_Num&lt;&gt;"",Beg_Bal*Interest_Rate/12,"")</f>
        <v>359.97731659520917</v>
      </c>
      <c r="J325" s="41">
        <f t="shared" si="50"/>
        <v>108714.82569887393</v>
      </c>
      <c r="K325" s="36"/>
      <c r="L325" s="36"/>
    </row>
    <row r="326" spans="2:12" x14ac:dyDescent="0.25">
      <c r="B326" s="39">
        <f t="shared" si="45"/>
        <v>324</v>
      </c>
      <c r="C326" s="40">
        <f t="shared" si="46"/>
        <v>52779</v>
      </c>
      <c r="D326" s="41">
        <f t="shared" si="51"/>
        <v>108714.82569887393</v>
      </c>
      <c r="E326" s="41">
        <f t="shared" si="52"/>
        <v>3121.9980472053999</v>
      </c>
      <c r="F326" s="54">
        <f t="shared" si="47"/>
        <v>0</v>
      </c>
      <c r="G326" s="41">
        <f t="shared" si="48"/>
        <v>3121.9980472053999</v>
      </c>
      <c r="H326" s="41">
        <f t="shared" si="49"/>
        <v>2770.9397558861197</v>
      </c>
      <c r="I326" s="41">
        <f t="shared" si="53"/>
        <v>351.05829131928039</v>
      </c>
      <c r="J326" s="41">
        <f t="shared" si="50"/>
        <v>105943.88594298781</v>
      </c>
      <c r="K326" s="36"/>
      <c r="L326" s="36"/>
    </row>
    <row r="327" spans="2:12" x14ac:dyDescent="0.25">
      <c r="B327" s="39">
        <f t="shared" si="45"/>
        <v>325</v>
      </c>
      <c r="C327" s="40">
        <f t="shared" si="46"/>
        <v>52810</v>
      </c>
      <c r="D327" s="41">
        <f t="shared" si="51"/>
        <v>105943.88594298781</v>
      </c>
      <c r="E327" s="41">
        <f t="shared" si="52"/>
        <v>3121.9980472053999</v>
      </c>
      <c r="F327" s="54">
        <f t="shared" si="47"/>
        <v>0</v>
      </c>
      <c r="G327" s="41">
        <f t="shared" si="48"/>
        <v>3121.9980472053999</v>
      </c>
      <c r="H327" s="41">
        <f t="shared" si="49"/>
        <v>2779.8875821811685</v>
      </c>
      <c r="I327" s="41">
        <f t="shared" si="53"/>
        <v>342.11046502423147</v>
      </c>
      <c r="J327" s="41">
        <f t="shared" si="50"/>
        <v>103163.99836080664</v>
      </c>
      <c r="K327" s="36"/>
      <c r="L327" s="36"/>
    </row>
    <row r="328" spans="2:12" x14ac:dyDescent="0.25">
      <c r="B328" s="39">
        <f t="shared" si="45"/>
        <v>326</v>
      </c>
      <c r="C328" s="40">
        <f t="shared" si="46"/>
        <v>52841</v>
      </c>
      <c r="D328" s="41">
        <f t="shared" si="51"/>
        <v>103163.99836080664</v>
      </c>
      <c r="E328" s="41">
        <f t="shared" si="52"/>
        <v>3121.9980472053999</v>
      </c>
      <c r="F328" s="54">
        <f t="shared" si="47"/>
        <v>0</v>
      </c>
      <c r="G328" s="41">
        <f t="shared" si="48"/>
        <v>3121.9980472053999</v>
      </c>
      <c r="H328" s="41">
        <f t="shared" si="49"/>
        <v>2788.8643024986286</v>
      </c>
      <c r="I328" s="41">
        <f t="shared" si="53"/>
        <v>333.13374470677144</v>
      </c>
      <c r="J328" s="41">
        <f t="shared" si="50"/>
        <v>100375.13405830802</v>
      </c>
      <c r="K328" s="36"/>
      <c r="L328" s="36"/>
    </row>
    <row r="329" spans="2:12" x14ac:dyDescent="0.25">
      <c r="B329" s="39">
        <f t="shared" si="45"/>
        <v>327</v>
      </c>
      <c r="C329" s="40">
        <f t="shared" si="46"/>
        <v>52871</v>
      </c>
      <c r="D329" s="41">
        <f t="shared" si="51"/>
        <v>100375.13405830802</v>
      </c>
      <c r="E329" s="41">
        <f t="shared" si="52"/>
        <v>3121.9980472053999</v>
      </c>
      <c r="F329" s="54">
        <f t="shared" si="47"/>
        <v>0</v>
      </c>
      <c r="G329" s="41">
        <f t="shared" si="48"/>
        <v>3121.9980472053999</v>
      </c>
      <c r="H329" s="41">
        <f t="shared" si="49"/>
        <v>2797.8700101421136</v>
      </c>
      <c r="I329" s="41">
        <f t="shared" si="53"/>
        <v>324.12803706328629</v>
      </c>
      <c r="J329" s="41">
        <f t="shared" si="50"/>
        <v>97577.264048165904</v>
      </c>
      <c r="K329" s="36"/>
      <c r="L329" s="36"/>
    </row>
    <row r="330" spans="2:12" x14ac:dyDescent="0.25">
      <c r="B330" s="39">
        <f t="shared" si="45"/>
        <v>328</v>
      </c>
      <c r="C330" s="40">
        <f t="shared" si="46"/>
        <v>52902</v>
      </c>
      <c r="D330" s="41">
        <f t="shared" si="51"/>
        <v>97577.264048165904</v>
      </c>
      <c r="E330" s="41">
        <f t="shared" si="52"/>
        <v>3121.9980472053999</v>
      </c>
      <c r="F330" s="54">
        <f t="shared" si="47"/>
        <v>0</v>
      </c>
      <c r="G330" s="41">
        <f t="shared" si="48"/>
        <v>3121.9980472053999</v>
      </c>
      <c r="H330" s="41">
        <f t="shared" si="49"/>
        <v>2806.9047987165309</v>
      </c>
      <c r="I330" s="41">
        <f t="shared" si="53"/>
        <v>315.09324848886905</v>
      </c>
      <c r="J330" s="41">
        <f t="shared" si="50"/>
        <v>94770.359249449379</v>
      </c>
      <c r="K330" s="36"/>
      <c r="L330" s="36"/>
    </row>
    <row r="331" spans="2:12" x14ac:dyDescent="0.25">
      <c r="B331" s="39">
        <f t="shared" si="45"/>
        <v>329</v>
      </c>
      <c r="C331" s="40">
        <f t="shared" si="46"/>
        <v>52932</v>
      </c>
      <c r="D331" s="41">
        <f t="shared" si="51"/>
        <v>94770.359249449379</v>
      </c>
      <c r="E331" s="41">
        <f t="shared" si="52"/>
        <v>3121.9980472053999</v>
      </c>
      <c r="F331" s="54">
        <f t="shared" si="47"/>
        <v>0</v>
      </c>
      <c r="G331" s="41">
        <f t="shared" si="48"/>
        <v>3121.9980472053999</v>
      </c>
      <c r="H331" s="41">
        <f t="shared" si="49"/>
        <v>2815.9687621290527</v>
      </c>
      <c r="I331" s="41">
        <f t="shared" si="53"/>
        <v>306.02928507634698</v>
      </c>
      <c r="J331" s="41">
        <f t="shared" si="50"/>
        <v>91954.390487320328</v>
      </c>
      <c r="K331" s="36"/>
      <c r="L331" s="36"/>
    </row>
    <row r="332" spans="2:12" x14ac:dyDescent="0.25">
      <c r="B332" s="39">
        <f t="shared" si="45"/>
        <v>330</v>
      </c>
      <c r="C332" s="40">
        <f t="shared" si="46"/>
        <v>52963</v>
      </c>
      <c r="D332" s="41">
        <f t="shared" si="51"/>
        <v>91954.390487320328</v>
      </c>
      <c r="E332" s="41">
        <f t="shared" si="52"/>
        <v>3121.9980472053999</v>
      </c>
      <c r="F332" s="54">
        <f t="shared" si="47"/>
        <v>0</v>
      </c>
      <c r="G332" s="41">
        <f t="shared" si="48"/>
        <v>3121.9980472053999</v>
      </c>
      <c r="H332" s="41">
        <f t="shared" si="49"/>
        <v>2825.0619945900944</v>
      </c>
      <c r="I332" s="41">
        <f t="shared" si="53"/>
        <v>296.93605261530524</v>
      </c>
      <c r="J332" s="41">
        <f t="shared" si="50"/>
        <v>89129.32849273023</v>
      </c>
      <c r="K332" s="36"/>
      <c r="L332" s="36"/>
    </row>
    <row r="333" spans="2:12" x14ac:dyDescent="0.25">
      <c r="B333" s="39">
        <f t="shared" si="45"/>
        <v>331</v>
      </c>
      <c r="C333" s="40">
        <f t="shared" si="46"/>
        <v>52994</v>
      </c>
      <c r="D333" s="41">
        <f t="shared" si="51"/>
        <v>89129.32849273023</v>
      </c>
      <c r="E333" s="41">
        <f t="shared" si="52"/>
        <v>3121.9980472053999</v>
      </c>
      <c r="F333" s="54">
        <f t="shared" si="47"/>
        <v>0</v>
      </c>
      <c r="G333" s="41">
        <f t="shared" si="48"/>
        <v>3121.9980472053999</v>
      </c>
      <c r="H333" s="41">
        <f t="shared" si="49"/>
        <v>2834.1845906142917</v>
      </c>
      <c r="I333" s="41">
        <f t="shared" si="53"/>
        <v>287.81345659110804</v>
      </c>
      <c r="J333" s="41">
        <f t="shared" si="50"/>
        <v>86295.143902115931</v>
      </c>
      <c r="K333" s="36"/>
      <c r="L333" s="36"/>
    </row>
    <row r="334" spans="2:12" x14ac:dyDescent="0.25">
      <c r="B334" s="39">
        <f t="shared" si="45"/>
        <v>332</v>
      </c>
      <c r="C334" s="40">
        <f t="shared" si="46"/>
        <v>53022</v>
      </c>
      <c r="D334" s="41">
        <f t="shared" si="51"/>
        <v>86295.143902115931</v>
      </c>
      <c r="E334" s="41">
        <f t="shared" si="52"/>
        <v>3121.9980472053999</v>
      </c>
      <c r="F334" s="54">
        <f t="shared" si="47"/>
        <v>0</v>
      </c>
      <c r="G334" s="41">
        <f t="shared" si="48"/>
        <v>3121.9980472053999</v>
      </c>
      <c r="H334" s="41">
        <f t="shared" si="49"/>
        <v>2843.3366450214839</v>
      </c>
      <c r="I334" s="41">
        <f t="shared" si="53"/>
        <v>278.66140218391604</v>
      </c>
      <c r="J334" s="41">
        <f t="shared" si="50"/>
        <v>83451.80725709445</v>
      </c>
      <c r="K334" s="36"/>
      <c r="L334" s="36"/>
    </row>
    <row r="335" spans="2:12" x14ac:dyDescent="0.25">
      <c r="B335" s="39">
        <f t="shared" si="45"/>
        <v>333</v>
      </c>
      <c r="C335" s="40">
        <f t="shared" si="46"/>
        <v>53053</v>
      </c>
      <c r="D335" s="41">
        <f t="shared" si="51"/>
        <v>83451.80725709445</v>
      </c>
      <c r="E335" s="41">
        <f t="shared" si="52"/>
        <v>3121.9980472053999</v>
      </c>
      <c r="F335" s="54">
        <f t="shared" si="47"/>
        <v>0</v>
      </c>
      <c r="G335" s="41">
        <f t="shared" si="48"/>
        <v>3121.9980472053999</v>
      </c>
      <c r="H335" s="41">
        <f t="shared" si="49"/>
        <v>2852.5182529376989</v>
      </c>
      <c r="I335" s="41">
        <f t="shared" si="53"/>
        <v>269.47979426770081</v>
      </c>
      <c r="J335" s="41">
        <f t="shared" si="50"/>
        <v>80599.289004156744</v>
      </c>
      <c r="K335" s="36"/>
      <c r="L335" s="36"/>
    </row>
    <row r="336" spans="2:12" x14ac:dyDescent="0.25">
      <c r="B336" s="39">
        <f t="shared" si="45"/>
        <v>334</v>
      </c>
      <c r="C336" s="40">
        <f t="shared" si="46"/>
        <v>53083</v>
      </c>
      <c r="D336" s="41">
        <f t="shared" si="51"/>
        <v>80599.289004156744</v>
      </c>
      <c r="E336" s="41">
        <f t="shared" si="52"/>
        <v>3121.9980472053999</v>
      </c>
      <c r="F336" s="54">
        <f t="shared" si="47"/>
        <v>0</v>
      </c>
      <c r="G336" s="41">
        <f t="shared" si="48"/>
        <v>3121.9980472053999</v>
      </c>
      <c r="H336" s="41">
        <f t="shared" si="49"/>
        <v>2861.7295097961437</v>
      </c>
      <c r="I336" s="41">
        <f t="shared" si="53"/>
        <v>260.26853740925617</v>
      </c>
      <c r="J336" s="41">
        <f t="shared" si="50"/>
        <v>77737.559494360597</v>
      </c>
      <c r="K336" s="36"/>
      <c r="L336" s="36"/>
    </row>
    <row r="337" spans="2:12" x14ac:dyDescent="0.25">
      <c r="B337" s="39">
        <f t="shared" si="45"/>
        <v>335</v>
      </c>
      <c r="C337" s="40">
        <f t="shared" si="46"/>
        <v>53114</v>
      </c>
      <c r="D337" s="41">
        <f t="shared" si="51"/>
        <v>77737.559494360597</v>
      </c>
      <c r="E337" s="41">
        <f t="shared" si="52"/>
        <v>3121.9980472053999</v>
      </c>
      <c r="F337" s="54">
        <f t="shared" si="47"/>
        <v>0</v>
      </c>
      <c r="G337" s="41">
        <f t="shared" si="48"/>
        <v>3121.9980472053999</v>
      </c>
      <c r="H337" s="41">
        <f t="shared" si="49"/>
        <v>2870.9705113381938</v>
      </c>
      <c r="I337" s="41">
        <f t="shared" si="53"/>
        <v>251.0275358672061</v>
      </c>
      <c r="J337" s="41">
        <f t="shared" si="50"/>
        <v>74866.588983022404</v>
      </c>
      <c r="K337" s="36"/>
      <c r="L337" s="36"/>
    </row>
    <row r="338" spans="2:12" x14ac:dyDescent="0.25">
      <c r="B338" s="39">
        <f t="shared" si="45"/>
        <v>336</v>
      </c>
      <c r="C338" s="40">
        <f t="shared" si="46"/>
        <v>53144</v>
      </c>
      <c r="D338" s="41">
        <f t="shared" si="51"/>
        <v>74866.588983022404</v>
      </c>
      <c r="E338" s="41">
        <f t="shared" si="52"/>
        <v>3121.9980472053999</v>
      </c>
      <c r="F338" s="54">
        <f t="shared" si="47"/>
        <v>0</v>
      </c>
      <c r="G338" s="41">
        <f t="shared" si="48"/>
        <v>3121.9980472053999</v>
      </c>
      <c r="H338" s="41">
        <f t="shared" si="49"/>
        <v>2880.2413536143899</v>
      </c>
      <c r="I338" s="41">
        <f t="shared" si="53"/>
        <v>241.75669359100985</v>
      </c>
      <c r="J338" s="41">
        <f t="shared" si="50"/>
        <v>71986.347629408017</v>
      </c>
      <c r="K338" s="36"/>
      <c r="L338" s="36"/>
    </row>
    <row r="339" spans="2:12" x14ac:dyDescent="0.25">
      <c r="B339" s="39">
        <f t="shared" si="45"/>
        <v>337</v>
      </c>
      <c r="C339" s="40">
        <f t="shared" si="46"/>
        <v>53175</v>
      </c>
      <c r="D339" s="41">
        <f t="shared" si="51"/>
        <v>71986.347629408017</v>
      </c>
      <c r="E339" s="41">
        <f t="shared" si="52"/>
        <v>3121.9980472053999</v>
      </c>
      <c r="F339" s="54">
        <f t="shared" si="47"/>
        <v>0</v>
      </c>
      <c r="G339" s="41">
        <f t="shared" si="48"/>
        <v>3121.9980472053999</v>
      </c>
      <c r="H339" s="41">
        <f t="shared" si="49"/>
        <v>2889.5421329854366</v>
      </c>
      <c r="I339" s="41">
        <f t="shared" si="53"/>
        <v>232.45591421996338</v>
      </c>
      <c r="J339" s="41">
        <f t="shared" si="50"/>
        <v>69096.805496422574</v>
      </c>
      <c r="K339" s="36"/>
      <c r="L339" s="36"/>
    </row>
    <row r="340" spans="2:12" x14ac:dyDescent="0.25">
      <c r="B340" s="39">
        <f t="shared" si="45"/>
        <v>338</v>
      </c>
      <c r="C340" s="40">
        <f t="shared" si="46"/>
        <v>53206</v>
      </c>
      <c r="D340" s="41">
        <f t="shared" si="51"/>
        <v>69096.805496422574</v>
      </c>
      <c r="E340" s="41">
        <f t="shared" si="52"/>
        <v>3121.9980472053999</v>
      </c>
      <c r="F340" s="54">
        <f t="shared" si="47"/>
        <v>0</v>
      </c>
      <c r="G340" s="41">
        <f t="shared" si="48"/>
        <v>3121.9980472053999</v>
      </c>
      <c r="H340" s="41">
        <f t="shared" si="49"/>
        <v>2898.8729461232019</v>
      </c>
      <c r="I340" s="41">
        <f t="shared" si="53"/>
        <v>223.12510108219792</v>
      </c>
      <c r="J340" s="41">
        <f t="shared" si="50"/>
        <v>66197.932550299374</v>
      </c>
      <c r="K340" s="36"/>
      <c r="L340" s="36"/>
    </row>
    <row r="341" spans="2:12" x14ac:dyDescent="0.25">
      <c r="B341" s="39">
        <f t="shared" si="45"/>
        <v>339</v>
      </c>
      <c r="C341" s="40">
        <f t="shared" si="46"/>
        <v>53236</v>
      </c>
      <c r="D341" s="41">
        <f t="shared" si="51"/>
        <v>66197.932550299374</v>
      </c>
      <c r="E341" s="41">
        <f t="shared" si="52"/>
        <v>3121.9980472053999</v>
      </c>
      <c r="F341" s="54">
        <f t="shared" si="47"/>
        <v>0</v>
      </c>
      <c r="G341" s="41">
        <f t="shared" si="48"/>
        <v>3121.9980472053999</v>
      </c>
      <c r="H341" s="41">
        <f t="shared" si="49"/>
        <v>2908.2338900117247</v>
      </c>
      <c r="I341" s="41">
        <f t="shared" si="53"/>
        <v>213.76415719367506</v>
      </c>
      <c r="J341" s="41">
        <f t="shared" si="50"/>
        <v>63289.69866028765</v>
      </c>
      <c r="K341" s="36"/>
      <c r="L341" s="36"/>
    </row>
    <row r="342" spans="2:12" x14ac:dyDescent="0.25">
      <c r="B342" s="39">
        <f t="shared" si="45"/>
        <v>340</v>
      </c>
      <c r="C342" s="40">
        <f t="shared" si="46"/>
        <v>53267</v>
      </c>
      <c r="D342" s="41">
        <f t="shared" si="51"/>
        <v>63289.69866028765</v>
      </c>
      <c r="E342" s="41">
        <f t="shared" si="52"/>
        <v>3121.9980472053999</v>
      </c>
      <c r="F342" s="54">
        <f t="shared" si="47"/>
        <v>0</v>
      </c>
      <c r="G342" s="41">
        <f t="shared" si="48"/>
        <v>3121.9980472053999</v>
      </c>
      <c r="H342" s="41">
        <f t="shared" si="49"/>
        <v>2917.6250619482212</v>
      </c>
      <c r="I342" s="41">
        <f t="shared" si="53"/>
        <v>204.37298525717884</v>
      </c>
      <c r="J342" s="41">
        <f t="shared" si="50"/>
        <v>60372.073598339426</v>
      </c>
      <c r="K342" s="36"/>
      <c r="L342" s="36"/>
    </row>
    <row r="343" spans="2:12" x14ac:dyDescent="0.25">
      <c r="B343" s="39">
        <f t="shared" si="45"/>
        <v>341</v>
      </c>
      <c r="C343" s="40">
        <f t="shared" si="46"/>
        <v>53297</v>
      </c>
      <c r="D343" s="41">
        <f t="shared" si="51"/>
        <v>60372.073598339426</v>
      </c>
      <c r="E343" s="41">
        <f t="shared" si="52"/>
        <v>3121.9980472053999</v>
      </c>
      <c r="F343" s="54">
        <f t="shared" si="47"/>
        <v>0</v>
      </c>
      <c r="G343" s="41">
        <f t="shared" si="48"/>
        <v>3121.9980472053999</v>
      </c>
      <c r="H343" s="41">
        <f t="shared" si="49"/>
        <v>2927.0465595440955</v>
      </c>
      <c r="I343" s="41">
        <f t="shared" si="53"/>
        <v>194.95148766130441</v>
      </c>
      <c r="J343" s="41">
        <f t="shared" si="50"/>
        <v>57445.027038795328</v>
      </c>
      <c r="K343" s="36"/>
      <c r="L343" s="36"/>
    </row>
    <row r="344" spans="2:12" x14ac:dyDescent="0.25">
      <c r="B344" s="39">
        <f t="shared" si="45"/>
        <v>342</v>
      </c>
      <c r="C344" s="40">
        <f t="shared" si="46"/>
        <v>53328</v>
      </c>
      <c r="D344" s="41">
        <f t="shared" si="51"/>
        <v>57445.027038795328</v>
      </c>
      <c r="E344" s="41">
        <f t="shared" si="52"/>
        <v>3121.9980472053999</v>
      </c>
      <c r="F344" s="54">
        <f t="shared" si="47"/>
        <v>0</v>
      </c>
      <c r="G344" s="41">
        <f t="shared" si="48"/>
        <v>3121.9980472053999</v>
      </c>
      <c r="H344" s="41">
        <f t="shared" si="49"/>
        <v>2936.4984807259566</v>
      </c>
      <c r="I344" s="41">
        <f t="shared" si="53"/>
        <v>185.49956647944325</v>
      </c>
      <c r="J344" s="41">
        <f t="shared" si="50"/>
        <v>54508.528558069374</v>
      </c>
      <c r="K344" s="36"/>
      <c r="L344" s="36"/>
    </row>
    <row r="345" spans="2:12" x14ac:dyDescent="0.25">
      <c r="B345" s="39">
        <f t="shared" si="45"/>
        <v>343</v>
      </c>
      <c r="C345" s="40">
        <f t="shared" si="46"/>
        <v>53359</v>
      </c>
      <c r="D345" s="41">
        <f t="shared" si="51"/>
        <v>54508.528558069374</v>
      </c>
      <c r="E345" s="41">
        <f t="shared" si="52"/>
        <v>3121.9980472053999</v>
      </c>
      <c r="F345" s="54">
        <f t="shared" si="47"/>
        <v>0</v>
      </c>
      <c r="G345" s="41">
        <f t="shared" si="48"/>
        <v>3121.9980472053999</v>
      </c>
      <c r="H345" s="41">
        <f t="shared" si="49"/>
        <v>2945.9809237366344</v>
      </c>
      <c r="I345" s="41">
        <f t="shared" si="53"/>
        <v>176.0171234687657</v>
      </c>
      <c r="J345" s="41">
        <f t="shared" si="50"/>
        <v>51562.547634332739</v>
      </c>
      <c r="K345" s="36"/>
      <c r="L345" s="36"/>
    </row>
    <row r="346" spans="2:12" x14ac:dyDescent="0.25">
      <c r="B346" s="39">
        <f t="shared" si="45"/>
        <v>344</v>
      </c>
      <c r="C346" s="40">
        <f t="shared" si="46"/>
        <v>53387</v>
      </c>
      <c r="D346" s="41">
        <f t="shared" si="51"/>
        <v>51562.547634332739</v>
      </c>
      <c r="E346" s="41">
        <f t="shared" si="52"/>
        <v>3121.9980472053999</v>
      </c>
      <c r="F346" s="54">
        <f t="shared" si="47"/>
        <v>0</v>
      </c>
      <c r="G346" s="41">
        <f t="shared" si="48"/>
        <v>3121.9980472053999</v>
      </c>
      <c r="H346" s="41">
        <f t="shared" si="49"/>
        <v>2955.4939871362003</v>
      </c>
      <c r="I346" s="41">
        <f t="shared" si="53"/>
        <v>166.50406006919948</v>
      </c>
      <c r="J346" s="41">
        <f t="shared" si="50"/>
        <v>48607.053647196539</v>
      </c>
      <c r="K346" s="36"/>
      <c r="L346" s="36"/>
    </row>
    <row r="347" spans="2:12" x14ac:dyDescent="0.25">
      <c r="B347" s="39">
        <f t="shared" si="45"/>
        <v>345</v>
      </c>
      <c r="C347" s="40">
        <f t="shared" si="46"/>
        <v>53418</v>
      </c>
      <c r="D347" s="41">
        <f t="shared" si="51"/>
        <v>48607.053647196539</v>
      </c>
      <c r="E347" s="41">
        <f t="shared" si="52"/>
        <v>3121.9980472053999</v>
      </c>
      <c r="F347" s="54">
        <f t="shared" si="47"/>
        <v>0</v>
      </c>
      <c r="G347" s="41">
        <f t="shared" si="48"/>
        <v>3121.9980472053999</v>
      </c>
      <c r="H347" s="41">
        <f t="shared" si="49"/>
        <v>2965.0377698029943</v>
      </c>
      <c r="I347" s="41">
        <f t="shared" si="53"/>
        <v>156.9602774024055</v>
      </c>
      <c r="J347" s="41">
        <f t="shared" si="50"/>
        <v>45642.015877393547</v>
      </c>
      <c r="K347" s="36"/>
      <c r="L347" s="36"/>
    </row>
    <row r="348" spans="2:12" x14ac:dyDescent="0.25">
      <c r="B348" s="39">
        <f t="shared" si="45"/>
        <v>346</v>
      </c>
      <c r="C348" s="40">
        <f t="shared" si="46"/>
        <v>53448</v>
      </c>
      <c r="D348" s="41">
        <f t="shared" si="51"/>
        <v>45642.015877393547</v>
      </c>
      <c r="E348" s="41">
        <f t="shared" si="52"/>
        <v>3121.9980472053999</v>
      </c>
      <c r="F348" s="54">
        <f t="shared" si="47"/>
        <v>0</v>
      </c>
      <c r="G348" s="41">
        <f t="shared" si="48"/>
        <v>3121.9980472053999</v>
      </c>
      <c r="H348" s="41">
        <f t="shared" si="49"/>
        <v>2974.6123709346498</v>
      </c>
      <c r="I348" s="41">
        <f t="shared" si="53"/>
        <v>147.38567627075</v>
      </c>
      <c r="J348" s="41">
        <f t="shared" si="50"/>
        <v>42667.403506458897</v>
      </c>
      <c r="K348" s="36"/>
      <c r="L348" s="36"/>
    </row>
    <row r="349" spans="2:12" x14ac:dyDescent="0.25">
      <c r="B349" s="39">
        <f t="shared" si="45"/>
        <v>347</v>
      </c>
      <c r="C349" s="40">
        <f t="shared" si="46"/>
        <v>53479</v>
      </c>
      <c r="D349" s="41">
        <f t="shared" si="51"/>
        <v>42667.403506458897</v>
      </c>
      <c r="E349" s="41">
        <f t="shared" si="52"/>
        <v>3121.9980472053999</v>
      </c>
      <c r="F349" s="54">
        <f t="shared" si="47"/>
        <v>0</v>
      </c>
      <c r="G349" s="41">
        <f t="shared" si="48"/>
        <v>3121.9980472053999</v>
      </c>
      <c r="H349" s="41">
        <f t="shared" si="49"/>
        <v>2984.2178900491263</v>
      </c>
      <c r="I349" s="41">
        <f t="shared" si="53"/>
        <v>137.78015715627353</v>
      </c>
      <c r="J349" s="41">
        <f t="shared" si="50"/>
        <v>39683.18561640977</v>
      </c>
      <c r="K349" s="36"/>
      <c r="L349" s="36"/>
    </row>
    <row r="350" spans="2:12" x14ac:dyDescent="0.25">
      <c r="B350" s="39">
        <f t="shared" si="45"/>
        <v>348</v>
      </c>
      <c r="C350" s="40">
        <f t="shared" si="46"/>
        <v>53509</v>
      </c>
      <c r="D350" s="41">
        <f t="shared" si="51"/>
        <v>39683.18561640977</v>
      </c>
      <c r="E350" s="41">
        <f t="shared" si="52"/>
        <v>3121.9980472053999</v>
      </c>
      <c r="F350" s="54">
        <f t="shared" si="47"/>
        <v>0</v>
      </c>
      <c r="G350" s="41">
        <f t="shared" si="48"/>
        <v>3121.9980472053999</v>
      </c>
      <c r="H350" s="41">
        <f t="shared" si="49"/>
        <v>2993.8544269857434</v>
      </c>
      <c r="I350" s="41">
        <f t="shared" si="53"/>
        <v>128.14362021965655</v>
      </c>
      <c r="J350" s="41">
        <f t="shared" si="50"/>
        <v>36689.331189424025</v>
      </c>
      <c r="K350" s="36"/>
      <c r="L350" s="36"/>
    </row>
    <row r="351" spans="2:12" x14ac:dyDescent="0.25">
      <c r="B351" s="39">
        <f t="shared" si="45"/>
        <v>349</v>
      </c>
      <c r="C351" s="40">
        <f t="shared" si="46"/>
        <v>53540</v>
      </c>
      <c r="D351" s="41">
        <f t="shared" si="51"/>
        <v>36689.331189424025</v>
      </c>
      <c r="E351" s="41">
        <f t="shared" si="52"/>
        <v>3121.9980472053999</v>
      </c>
      <c r="F351" s="54">
        <f t="shared" si="47"/>
        <v>0</v>
      </c>
      <c r="G351" s="41">
        <f t="shared" si="48"/>
        <v>3121.9980472053999</v>
      </c>
      <c r="H351" s="41">
        <f t="shared" si="49"/>
        <v>3003.5220819062183</v>
      </c>
      <c r="I351" s="41">
        <f t="shared" si="53"/>
        <v>118.47596529918174</v>
      </c>
      <c r="J351" s="41">
        <f t="shared" si="50"/>
        <v>33685.809107517809</v>
      </c>
      <c r="K351" s="36"/>
      <c r="L351" s="36"/>
    </row>
    <row r="352" spans="2:12" x14ac:dyDescent="0.25">
      <c r="B352" s="39">
        <f t="shared" si="45"/>
        <v>350</v>
      </c>
      <c r="C352" s="40">
        <f t="shared" si="46"/>
        <v>53571</v>
      </c>
      <c r="D352" s="41">
        <f t="shared" si="51"/>
        <v>33685.809107517809</v>
      </c>
      <c r="E352" s="41">
        <f t="shared" si="52"/>
        <v>3121.9980472053999</v>
      </c>
      <c r="F352" s="54">
        <f t="shared" si="47"/>
        <v>0</v>
      </c>
      <c r="G352" s="41">
        <f t="shared" si="48"/>
        <v>3121.9980472053999</v>
      </c>
      <c r="H352" s="41">
        <f t="shared" si="49"/>
        <v>3013.220955295707</v>
      </c>
      <c r="I352" s="41">
        <f t="shared" si="53"/>
        <v>108.77709190969291</v>
      </c>
      <c r="J352" s="41">
        <f t="shared" si="50"/>
        <v>30672.588152222103</v>
      </c>
      <c r="K352" s="36"/>
      <c r="L352" s="36"/>
    </row>
    <row r="353" spans="2:12" x14ac:dyDescent="0.25">
      <c r="B353" s="39">
        <f t="shared" si="45"/>
        <v>351</v>
      </c>
      <c r="C353" s="40">
        <f t="shared" si="46"/>
        <v>53601</v>
      </c>
      <c r="D353" s="41">
        <f t="shared" si="51"/>
        <v>30672.588152222103</v>
      </c>
      <c r="E353" s="41">
        <f t="shared" si="52"/>
        <v>3121.9980472053999</v>
      </c>
      <c r="F353" s="54">
        <f t="shared" si="47"/>
        <v>0</v>
      </c>
      <c r="G353" s="41">
        <f t="shared" si="48"/>
        <v>3121.9980472053999</v>
      </c>
      <c r="H353" s="41">
        <f t="shared" si="49"/>
        <v>3022.9511479638495</v>
      </c>
      <c r="I353" s="41">
        <f t="shared" si="53"/>
        <v>99.046899241550534</v>
      </c>
      <c r="J353" s="41">
        <f t="shared" si="50"/>
        <v>27649.637004258253</v>
      </c>
      <c r="K353" s="36"/>
      <c r="L353" s="36"/>
    </row>
    <row r="354" spans="2:12" x14ac:dyDescent="0.25">
      <c r="B354" s="39">
        <f t="shared" si="45"/>
        <v>352</v>
      </c>
      <c r="C354" s="40">
        <f t="shared" si="46"/>
        <v>53632</v>
      </c>
      <c r="D354" s="41">
        <f t="shared" si="51"/>
        <v>27649.637004258253</v>
      </c>
      <c r="E354" s="41">
        <f t="shared" si="52"/>
        <v>3121.9980472053999</v>
      </c>
      <c r="F354" s="54">
        <f t="shared" si="47"/>
        <v>0</v>
      </c>
      <c r="G354" s="41">
        <f t="shared" si="48"/>
        <v>3121.9980472053999</v>
      </c>
      <c r="H354" s="41">
        <f t="shared" si="49"/>
        <v>3032.712761045816</v>
      </c>
      <c r="I354" s="41">
        <f t="shared" si="53"/>
        <v>89.285286159583947</v>
      </c>
      <c r="J354" s="41">
        <f t="shared" si="50"/>
        <v>24616.924243212437</v>
      </c>
      <c r="K354" s="36"/>
      <c r="L354" s="36"/>
    </row>
    <row r="355" spans="2:12" x14ac:dyDescent="0.25">
      <c r="B355" s="39">
        <f t="shared" si="45"/>
        <v>353</v>
      </c>
      <c r="C355" s="40">
        <f t="shared" si="46"/>
        <v>53662</v>
      </c>
      <c r="D355" s="41">
        <f t="shared" si="51"/>
        <v>24616.924243212437</v>
      </c>
      <c r="E355" s="41">
        <f t="shared" si="52"/>
        <v>3121.9980472053999</v>
      </c>
      <c r="F355" s="54">
        <f t="shared" si="47"/>
        <v>0</v>
      </c>
      <c r="G355" s="41">
        <f t="shared" si="48"/>
        <v>3121.9980472053999</v>
      </c>
      <c r="H355" s="41">
        <f t="shared" si="49"/>
        <v>3042.5058960033598</v>
      </c>
      <c r="I355" s="41">
        <f t="shared" si="53"/>
        <v>79.492151202040162</v>
      </c>
      <c r="J355" s="41">
        <f t="shared" si="50"/>
        <v>21574.418347209077</v>
      </c>
      <c r="K355" s="36"/>
      <c r="L355" s="36"/>
    </row>
    <row r="356" spans="2:12" x14ac:dyDescent="0.25">
      <c r="B356" s="39">
        <f t="shared" si="45"/>
        <v>354</v>
      </c>
      <c r="C356" s="40">
        <f t="shared" si="46"/>
        <v>53693</v>
      </c>
      <c r="D356" s="41">
        <f t="shared" si="51"/>
        <v>21574.418347209077</v>
      </c>
      <c r="E356" s="41">
        <f t="shared" si="52"/>
        <v>3121.9980472053999</v>
      </c>
      <c r="F356" s="54">
        <f t="shared" si="47"/>
        <v>0</v>
      </c>
      <c r="G356" s="41">
        <f t="shared" si="48"/>
        <v>3121.9980472053999</v>
      </c>
      <c r="H356" s="41">
        <f t="shared" si="49"/>
        <v>3052.3306546258705</v>
      </c>
      <c r="I356" s="41">
        <f t="shared" si="53"/>
        <v>69.667392579529306</v>
      </c>
      <c r="J356" s="41">
        <f t="shared" si="50"/>
        <v>18522.087692583205</v>
      </c>
      <c r="K356" s="36"/>
      <c r="L356" s="36"/>
    </row>
    <row r="357" spans="2:12" x14ac:dyDescent="0.25">
      <c r="B357" s="39">
        <f t="shared" si="45"/>
        <v>355</v>
      </c>
      <c r="C357" s="40">
        <f t="shared" si="46"/>
        <v>53724</v>
      </c>
      <c r="D357" s="41">
        <f t="shared" si="51"/>
        <v>18522.087692583205</v>
      </c>
      <c r="E357" s="41">
        <f t="shared" si="52"/>
        <v>3121.9980472053999</v>
      </c>
      <c r="F357" s="54">
        <f t="shared" si="47"/>
        <v>0</v>
      </c>
      <c r="G357" s="41">
        <f t="shared" si="48"/>
        <v>3121.9980472053999</v>
      </c>
      <c r="H357" s="41">
        <f t="shared" si="49"/>
        <v>3062.1871390314332</v>
      </c>
      <c r="I357" s="41">
        <f t="shared" si="53"/>
        <v>59.810908173966602</v>
      </c>
      <c r="J357" s="41">
        <f t="shared" si="50"/>
        <v>15459.900553551772</v>
      </c>
      <c r="K357" s="36"/>
      <c r="L357" s="36"/>
    </row>
    <row r="358" spans="2:12" x14ac:dyDescent="0.25">
      <c r="B358" s="39">
        <f t="shared" si="45"/>
        <v>356</v>
      </c>
      <c r="C358" s="40">
        <f t="shared" si="46"/>
        <v>53752</v>
      </c>
      <c r="D358" s="41">
        <f t="shared" si="51"/>
        <v>15459.900553551772</v>
      </c>
      <c r="E358" s="41">
        <f t="shared" si="52"/>
        <v>3121.9980472053999</v>
      </c>
      <c r="F358" s="54">
        <f t="shared" si="47"/>
        <v>0</v>
      </c>
      <c r="G358" s="41">
        <f t="shared" si="48"/>
        <v>3121.9980472053999</v>
      </c>
      <c r="H358" s="41">
        <f t="shared" si="49"/>
        <v>3072.075451667889</v>
      </c>
      <c r="I358" s="41">
        <f t="shared" si="53"/>
        <v>49.922595537510922</v>
      </c>
      <c r="J358" s="41">
        <f t="shared" si="50"/>
        <v>12387.825101883882</v>
      </c>
      <c r="K358" s="36"/>
      <c r="L358" s="36"/>
    </row>
    <row r="359" spans="2:12" x14ac:dyDescent="0.25">
      <c r="B359" s="39">
        <f t="shared" si="45"/>
        <v>357</v>
      </c>
      <c r="C359" s="40">
        <f t="shared" si="46"/>
        <v>53783</v>
      </c>
      <c r="D359" s="41">
        <f t="shared" si="51"/>
        <v>12387.825101883882</v>
      </c>
      <c r="E359" s="41">
        <f t="shared" si="52"/>
        <v>3121.9980472053999</v>
      </c>
      <c r="F359" s="54">
        <f t="shared" si="47"/>
        <v>0</v>
      </c>
      <c r="G359" s="41">
        <f t="shared" si="48"/>
        <v>3121.9980472053999</v>
      </c>
      <c r="H359" s="41">
        <f t="shared" si="49"/>
        <v>3081.9956953138999</v>
      </c>
      <c r="I359" s="41">
        <f t="shared" si="53"/>
        <v>40.002351891500034</v>
      </c>
      <c r="J359" s="41">
        <f t="shared" si="50"/>
        <v>9305.8294065699811</v>
      </c>
      <c r="K359" s="36"/>
      <c r="L359" s="36"/>
    </row>
    <row r="360" spans="2:12" x14ac:dyDescent="0.25">
      <c r="B360" s="39">
        <f t="shared" si="45"/>
        <v>358</v>
      </c>
      <c r="C360" s="40">
        <f t="shared" si="46"/>
        <v>53813</v>
      </c>
      <c r="D360" s="41">
        <f t="shared" si="51"/>
        <v>9305.8294065699811</v>
      </c>
      <c r="E360" s="41">
        <f t="shared" si="52"/>
        <v>3121.9980472053999</v>
      </c>
      <c r="F360" s="54">
        <f t="shared" si="47"/>
        <v>0</v>
      </c>
      <c r="G360" s="41">
        <f t="shared" si="48"/>
        <v>3121.9980472053999</v>
      </c>
      <c r="H360" s="41">
        <f t="shared" si="49"/>
        <v>3091.9479730800176</v>
      </c>
      <c r="I360" s="41">
        <f t="shared" si="53"/>
        <v>30.050074125382228</v>
      </c>
      <c r="J360" s="41">
        <f t="shared" si="50"/>
        <v>6213.8814334899635</v>
      </c>
      <c r="K360" s="36"/>
      <c r="L360" s="36"/>
    </row>
    <row r="361" spans="2:12" x14ac:dyDescent="0.25">
      <c r="B361" s="39">
        <f t="shared" si="45"/>
        <v>359</v>
      </c>
      <c r="C361" s="40">
        <f t="shared" si="46"/>
        <v>53844</v>
      </c>
      <c r="D361" s="41">
        <f t="shared" si="51"/>
        <v>6213.8814334899635</v>
      </c>
      <c r="E361" s="41">
        <f t="shared" si="52"/>
        <v>3121.9980472053999</v>
      </c>
      <c r="F361" s="54">
        <f t="shared" si="47"/>
        <v>0</v>
      </c>
      <c r="G361" s="41">
        <f t="shared" si="48"/>
        <v>3121.9980472053999</v>
      </c>
      <c r="H361" s="41">
        <f t="shared" si="49"/>
        <v>3101.9323884097553</v>
      </c>
      <c r="I361" s="41">
        <f t="shared" si="53"/>
        <v>20.065658795644673</v>
      </c>
      <c r="J361" s="41">
        <f t="shared" si="50"/>
        <v>3111.9490450802082</v>
      </c>
      <c r="K361" s="36"/>
      <c r="L361" s="36"/>
    </row>
    <row r="362" spans="2:12" x14ac:dyDescent="0.25">
      <c r="B362" s="39">
        <f t="shared" si="45"/>
        <v>360</v>
      </c>
      <c r="C362" s="40">
        <f t="shared" si="46"/>
        <v>53874</v>
      </c>
      <c r="D362" s="41">
        <f t="shared" si="51"/>
        <v>3111.9490450802082</v>
      </c>
      <c r="E362" s="41">
        <f t="shared" si="52"/>
        <v>3121.9980472053999</v>
      </c>
      <c r="F362" s="54">
        <f t="shared" si="47"/>
        <v>0</v>
      </c>
      <c r="G362" s="41">
        <f t="shared" si="48"/>
        <v>3121.9980472053999</v>
      </c>
      <c r="H362" s="41">
        <f t="shared" si="49"/>
        <v>3111.9490450806616</v>
      </c>
      <c r="I362" s="41">
        <f t="shared" si="53"/>
        <v>10.049002124738172</v>
      </c>
      <c r="J362" s="41">
        <f t="shared" si="50"/>
        <v>-4.5338310883380473E-10</v>
      </c>
      <c r="K362" s="36"/>
      <c r="L362" s="36"/>
    </row>
    <row r="363" spans="2:12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8"/>
    </row>
    <row r="364" spans="2:12" x14ac:dyDescent="0.25">
      <c r="K364" s="38"/>
    </row>
    <row r="365" spans="2:12" x14ac:dyDescent="0.25">
      <c r="K365" s="38"/>
    </row>
    <row r="366" spans="2:12" x14ac:dyDescent="0.25">
      <c r="K366" s="38"/>
    </row>
    <row r="367" spans="2:12" x14ac:dyDescent="0.25">
      <c r="K367" s="38"/>
    </row>
    <row r="368" spans="2:12" x14ac:dyDescent="0.25">
      <c r="K368" s="38"/>
    </row>
    <row r="369" spans="11:11" x14ac:dyDescent="0.25">
      <c r="K369" s="38"/>
    </row>
    <row r="370" spans="11:11" x14ac:dyDescent="0.25">
      <c r="K370" s="38"/>
    </row>
    <row r="371" spans="11:11" x14ac:dyDescent="0.25">
      <c r="K371" s="38"/>
    </row>
    <row r="372" spans="11:11" x14ac:dyDescent="0.25">
      <c r="K372" s="38"/>
    </row>
    <row r="373" spans="11:11" x14ac:dyDescent="0.25">
      <c r="K373" s="38"/>
    </row>
    <row r="374" spans="11:11" x14ac:dyDescent="0.25">
      <c r="K374" s="38"/>
    </row>
    <row r="375" spans="11:11" x14ac:dyDescent="0.25">
      <c r="K375" s="38"/>
    </row>
    <row r="376" spans="11:11" x14ac:dyDescent="0.25">
      <c r="K376" s="38"/>
    </row>
    <row r="377" spans="11:11" x14ac:dyDescent="0.25">
      <c r="K377" s="38"/>
    </row>
    <row r="378" spans="11:11" x14ac:dyDescent="0.25">
      <c r="K378" s="38"/>
    </row>
    <row r="379" spans="11:11" x14ac:dyDescent="0.25">
      <c r="K379" s="38"/>
    </row>
    <row r="380" spans="11:11" x14ac:dyDescent="0.25">
      <c r="K380" s="38"/>
    </row>
    <row r="381" spans="11:11" x14ac:dyDescent="0.25">
      <c r="K381" s="38"/>
    </row>
    <row r="382" spans="11:11" x14ac:dyDescent="0.25">
      <c r="K382" s="38"/>
    </row>
    <row r="383" spans="11:11" x14ac:dyDescent="0.25">
      <c r="K383" s="38"/>
    </row>
    <row r="384" spans="11:11" x14ac:dyDescent="0.25">
      <c r="K384" s="38"/>
    </row>
    <row r="385" spans="11:11" x14ac:dyDescent="0.25">
      <c r="K385" s="38"/>
    </row>
    <row r="386" spans="11:11" x14ac:dyDescent="0.25">
      <c r="K386" s="38"/>
    </row>
    <row r="387" spans="11:11" x14ac:dyDescent="0.25">
      <c r="K387" s="38"/>
    </row>
  </sheetData>
  <mergeCells count="1">
    <mergeCell ref="B1:J1"/>
  </mergeCells>
  <conditionalFormatting sqref="F3:F362">
    <cfRule type="expression" dxfId="2" priority="2">
      <formula>IF($F$3:$F$362=0,TRUE,FALSE)</formula>
    </cfRule>
  </conditionalFormatting>
  <pageMargins left="0.75" right="0.5" top="0.5" bottom="0.5" header="0.5" footer="0.5"/>
  <pageSetup scale="8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055ED7D-9086-4B08-8B51-E4B71C132BCA}">
            <xm:f>$B3&gt;Calc!$G$4</xm:f>
            <x14:dxf>
              <font>
                <color theme="0"/>
              </font>
              <fill>
                <patternFill patternType="none">
                  <fgColor indexed="64"/>
                  <bgColor auto="1"/>
                </patternFill>
              </fill>
            </x14:dxf>
          </x14:cfRule>
          <xm:sqref>B3:J362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387"/>
  <sheetViews>
    <sheetView showGridLines="0" zoomScaleNormal="100" workbookViewId="0">
      <pane ySplit="2" topLeftCell="A6" activePane="bottomLeft" state="frozen"/>
      <selection pane="bottomLeft" activeCell="B3" sqref="B3:J3"/>
    </sheetView>
  </sheetViews>
  <sheetFormatPr defaultColWidth="9.33203125" defaultRowHeight="13.5" x14ac:dyDescent="0.25"/>
  <cols>
    <col min="1" max="1" width="2.33203125" style="32" customWidth="1"/>
    <col min="2" max="2" width="6.1640625" style="31" customWidth="1"/>
    <col min="3" max="3" width="15.1640625" style="31" customWidth="1"/>
    <col min="4" max="4" width="18" style="31" customWidth="1"/>
    <col min="5" max="5" width="17.1640625" style="31" customWidth="1"/>
    <col min="6" max="6" width="15" style="31" customWidth="1"/>
    <col min="7" max="7" width="15.33203125" style="31" customWidth="1"/>
    <col min="8" max="9" width="15.1640625" style="31" customWidth="1"/>
    <col min="10" max="10" width="19" style="31" customWidth="1"/>
    <col min="11" max="11" width="7.1640625" style="31" customWidth="1"/>
    <col min="12" max="12" width="9.33203125" style="32"/>
    <col min="13" max="13" width="17.83203125" style="32" customWidth="1"/>
    <col min="14" max="16384" width="9.33203125" style="32"/>
  </cols>
  <sheetData>
    <row r="1" spans="2:12" ht="33" customHeight="1" thickBot="1" x14ac:dyDescent="0.3">
      <c r="B1" s="67" t="s">
        <v>32</v>
      </c>
      <c r="C1" s="67"/>
      <c r="D1" s="67"/>
      <c r="E1" s="67"/>
      <c r="F1" s="67"/>
      <c r="G1" s="67"/>
      <c r="H1" s="67"/>
      <c r="I1" s="67"/>
      <c r="J1" s="67"/>
    </row>
    <row r="2" spans="2:12" s="36" customFormat="1" ht="31.5" customHeight="1" x14ac:dyDescent="0.25">
      <c r="B2" s="56" t="s">
        <v>30</v>
      </c>
      <c r="C2" s="57" t="s">
        <v>17</v>
      </c>
      <c r="D2" s="57" t="s">
        <v>18</v>
      </c>
      <c r="E2" s="57" t="s">
        <v>19</v>
      </c>
      <c r="F2" s="57" t="s">
        <v>20</v>
      </c>
      <c r="G2" s="57" t="s">
        <v>21</v>
      </c>
      <c r="H2" s="57" t="s">
        <v>2</v>
      </c>
      <c r="I2" s="57" t="s">
        <v>1</v>
      </c>
      <c r="J2" s="57" t="s">
        <v>22</v>
      </c>
      <c r="K2" s="35"/>
    </row>
    <row r="3" spans="2:12" s="36" customFormat="1" x14ac:dyDescent="0.25">
      <c r="B3" s="58">
        <f>IF(Values_Entered_2,1,"")</f>
        <v>1</v>
      </c>
      <c r="C3" s="59">
        <f>IF(Pay_Num_2&lt;&gt;"",DATE(YEAR(Loan_Start_2),MONTH(Loan_Start_2)+1,DAY(Loan_Start_2)),"")</f>
        <v>43952</v>
      </c>
      <c r="D3" s="64">
        <f>IF(Values_Entered_2,Loan_Amount_2,"")</f>
        <v>635000</v>
      </c>
      <c r="E3" s="64">
        <f>IF(Pay_Num_2&lt;&gt;"",Scheduled_Monthly_Payment_2,"")</f>
        <v>2851.4337675860352</v>
      </c>
      <c r="F3" s="64">
        <f>IF(Pay_Num_2&lt;&gt;"",Scheduled_Extra_Payments_2,"")</f>
        <v>270.57</v>
      </c>
      <c r="G3" s="64">
        <f>IF(Pay_Num_2&lt;&gt;"",Sched_Pay_2+Extra_Pay_2,"")</f>
        <v>3122.0037675860353</v>
      </c>
      <c r="H3" s="64">
        <f>IF(Pay_Num_2&lt;&gt;"",Total_Pay_2-Intr_2,"")</f>
        <v>1269.9204342527016</v>
      </c>
      <c r="I3" s="64">
        <f>IF(Pay_Num_2&lt;&gt;"",Beg_Balance*Interest_Rate_2/12,"")</f>
        <v>1852.0833333333337</v>
      </c>
      <c r="J3" s="64">
        <f>IF(Pay_Num_2&lt;&gt;"",Beg_Balance-Princ_2,"")</f>
        <v>633730.07956574729</v>
      </c>
    </row>
    <row r="4" spans="2:12" s="36" customFormat="1" ht="12.75" customHeight="1" x14ac:dyDescent="0.25">
      <c r="B4" s="39">
        <f t="shared" ref="B4:B67" si="0">IF(Values_Entered_2,B3+1,"")</f>
        <v>2</v>
      </c>
      <c r="C4" s="40">
        <f t="shared" ref="C4:C67" si="1">IF(Pay_Num_2&lt;&gt;"",DATE(YEAR(C3),MONTH(C3)+1,DAY(C3)),"")</f>
        <v>43983</v>
      </c>
      <c r="D4" s="41">
        <f>IF(Pay_Num_2&lt;&gt;"",J3,"")</f>
        <v>633730.07956574729</v>
      </c>
      <c r="E4" s="41">
        <f>IF(Pay_Num_2&lt;&gt;"",Scheduled_Monthly_Payment_2,"")</f>
        <v>2851.4337675860352</v>
      </c>
      <c r="F4" s="54">
        <f t="shared" ref="F4:F67" si="2">IF(Pay_Num_2&lt;&gt;"",Scheduled_Extra_Payments_2,"")</f>
        <v>270.57</v>
      </c>
      <c r="G4" s="41">
        <f t="shared" ref="G4:G67" si="3">IF(Pay_Num_2&lt;&gt;"",Sched_Pay_2+Extra_Pay_2,"")</f>
        <v>3122.0037675860353</v>
      </c>
      <c r="H4" s="41">
        <f t="shared" ref="H4:H67" si="4">IF(Pay_Num_2&lt;&gt;"",Total_Pay_2-Intr_2,"")</f>
        <v>1273.6243688526054</v>
      </c>
      <c r="I4" s="41">
        <f>IF(Pay_Num_2&lt;&gt;"",Beg_Balance*Interest_Rate_2/12,"")</f>
        <v>1848.37939873343</v>
      </c>
      <c r="J4" s="41">
        <f t="shared" ref="J4:J67" si="5">IF(Pay_Num_2&lt;&gt;"",Beg_Balance-Princ_2,"")</f>
        <v>632456.45519689471</v>
      </c>
    </row>
    <row r="5" spans="2:12" s="36" customFormat="1" ht="12.75" customHeight="1" x14ac:dyDescent="0.25">
      <c r="B5" s="39">
        <f t="shared" si="0"/>
        <v>3</v>
      </c>
      <c r="C5" s="40">
        <f t="shared" si="1"/>
        <v>44013</v>
      </c>
      <c r="D5" s="41">
        <f t="shared" ref="D5:D68" si="6">IF(Pay_Num_2&lt;&gt;"",J4,"")</f>
        <v>632456.45519689471</v>
      </c>
      <c r="E5" s="41">
        <f t="shared" ref="E5:E68" si="7">IF(Pay_Num_2&lt;&gt;"",Scheduled_Monthly_Payment_2,"")</f>
        <v>2851.4337675860352</v>
      </c>
      <c r="F5" s="54">
        <f t="shared" si="2"/>
        <v>270.57</v>
      </c>
      <c r="G5" s="41">
        <f t="shared" si="3"/>
        <v>3122.0037675860353</v>
      </c>
      <c r="H5" s="41">
        <f t="shared" si="4"/>
        <v>1277.3391065950923</v>
      </c>
      <c r="I5" s="41">
        <f t="shared" ref="I5:I68" si="8">IF(Pay_Num_2&lt;&gt;"",Beg_Balance*Interest_Rate_2/12,"")</f>
        <v>1844.664660990943</v>
      </c>
      <c r="J5" s="41">
        <f t="shared" si="5"/>
        <v>631179.11609029956</v>
      </c>
    </row>
    <row r="6" spans="2:12" s="36" customFormat="1" x14ac:dyDescent="0.25">
      <c r="B6" s="39">
        <f t="shared" si="0"/>
        <v>4</v>
      </c>
      <c r="C6" s="40">
        <f t="shared" si="1"/>
        <v>44044</v>
      </c>
      <c r="D6" s="41">
        <f t="shared" si="6"/>
        <v>631179.11609029956</v>
      </c>
      <c r="E6" s="41">
        <f t="shared" si="7"/>
        <v>2851.4337675860352</v>
      </c>
      <c r="F6" s="54">
        <f t="shared" si="2"/>
        <v>270.57</v>
      </c>
      <c r="G6" s="41">
        <f t="shared" si="3"/>
        <v>3122.0037675860353</v>
      </c>
      <c r="H6" s="41">
        <f t="shared" si="4"/>
        <v>1281.0646789893283</v>
      </c>
      <c r="I6" s="41">
        <f t="shared" si="8"/>
        <v>1840.9390885967071</v>
      </c>
      <c r="J6" s="41">
        <f t="shared" si="5"/>
        <v>629898.05141131021</v>
      </c>
    </row>
    <row r="7" spans="2:12" s="36" customFormat="1" x14ac:dyDescent="0.25">
      <c r="B7" s="39">
        <f t="shared" si="0"/>
        <v>5</v>
      </c>
      <c r="C7" s="40">
        <f t="shared" si="1"/>
        <v>44075</v>
      </c>
      <c r="D7" s="41">
        <f t="shared" si="6"/>
        <v>629898.05141131021</v>
      </c>
      <c r="E7" s="41">
        <f t="shared" si="7"/>
        <v>2851.4337675860352</v>
      </c>
      <c r="F7" s="54">
        <f t="shared" si="2"/>
        <v>270.57</v>
      </c>
      <c r="G7" s="41">
        <f t="shared" si="3"/>
        <v>3122.0037675860353</v>
      </c>
      <c r="H7" s="41">
        <f t="shared" si="4"/>
        <v>1284.8011176363802</v>
      </c>
      <c r="I7" s="41">
        <f t="shared" si="8"/>
        <v>1837.2026499496551</v>
      </c>
      <c r="J7" s="41">
        <f t="shared" si="5"/>
        <v>628613.25029367383</v>
      </c>
    </row>
    <row r="8" spans="2:12" x14ac:dyDescent="0.25">
      <c r="B8" s="39">
        <f t="shared" si="0"/>
        <v>6</v>
      </c>
      <c r="C8" s="40">
        <f t="shared" si="1"/>
        <v>44105</v>
      </c>
      <c r="D8" s="41">
        <f>IF(Pay_Num_2&lt;&gt;"",J7,"")</f>
        <v>628613.25029367383</v>
      </c>
      <c r="E8" s="41">
        <f t="shared" si="7"/>
        <v>2851.4337675860352</v>
      </c>
      <c r="F8" s="54">
        <f t="shared" si="2"/>
        <v>270.57</v>
      </c>
      <c r="G8" s="41">
        <f t="shared" si="3"/>
        <v>3122.0037675860353</v>
      </c>
      <c r="H8" s="41">
        <f t="shared" si="4"/>
        <v>1288.5484542294864</v>
      </c>
      <c r="I8" s="41">
        <f t="shared" si="8"/>
        <v>1833.4553133565489</v>
      </c>
      <c r="J8" s="41">
        <f t="shared" si="5"/>
        <v>627324.70183944434</v>
      </c>
      <c r="K8" s="36"/>
      <c r="L8" s="36"/>
    </row>
    <row r="9" spans="2:12" x14ac:dyDescent="0.25">
      <c r="B9" s="39">
        <f t="shared" si="0"/>
        <v>7</v>
      </c>
      <c r="C9" s="40">
        <f t="shared" si="1"/>
        <v>44136</v>
      </c>
      <c r="D9" s="41">
        <f t="shared" si="6"/>
        <v>627324.70183944434</v>
      </c>
      <c r="E9" s="41">
        <f t="shared" si="7"/>
        <v>2851.4337675860352</v>
      </c>
      <c r="F9" s="54">
        <f t="shared" si="2"/>
        <v>270.57</v>
      </c>
      <c r="G9" s="41">
        <f t="shared" si="3"/>
        <v>3122.0037675860353</v>
      </c>
      <c r="H9" s="41">
        <f t="shared" si="4"/>
        <v>1292.3067205543225</v>
      </c>
      <c r="I9" s="41">
        <f t="shared" si="8"/>
        <v>1829.6970470317128</v>
      </c>
      <c r="J9" s="41">
        <f t="shared" si="5"/>
        <v>626032.39511888998</v>
      </c>
      <c r="K9" s="36"/>
      <c r="L9" s="36"/>
    </row>
    <row r="10" spans="2:12" x14ac:dyDescent="0.25">
      <c r="B10" s="39">
        <f t="shared" si="0"/>
        <v>8</v>
      </c>
      <c r="C10" s="40">
        <f t="shared" si="1"/>
        <v>44166</v>
      </c>
      <c r="D10" s="41">
        <f>IF(Pay_Num_2&lt;&gt;"",J9,"")</f>
        <v>626032.39511888998</v>
      </c>
      <c r="E10" s="41">
        <f t="shared" si="7"/>
        <v>2851.4337675860352</v>
      </c>
      <c r="F10" s="54">
        <f t="shared" si="2"/>
        <v>270.57</v>
      </c>
      <c r="G10" s="41">
        <f t="shared" si="3"/>
        <v>3122.0037675860353</v>
      </c>
      <c r="H10" s="41">
        <f t="shared" si="4"/>
        <v>1296.0759484892728</v>
      </c>
      <c r="I10" s="41">
        <f t="shared" si="8"/>
        <v>1825.9278190967625</v>
      </c>
      <c r="J10" s="41">
        <f t="shared" si="5"/>
        <v>624736.31917040073</v>
      </c>
      <c r="K10" s="36"/>
      <c r="L10" s="36"/>
    </row>
    <row r="11" spans="2:12" x14ac:dyDescent="0.25">
      <c r="B11" s="39">
        <f t="shared" si="0"/>
        <v>9</v>
      </c>
      <c r="C11" s="40">
        <f t="shared" si="1"/>
        <v>44197</v>
      </c>
      <c r="D11" s="41">
        <f t="shared" si="6"/>
        <v>624736.31917040073</v>
      </c>
      <c r="E11" s="41">
        <f t="shared" si="7"/>
        <v>2851.4337675860352</v>
      </c>
      <c r="F11" s="54">
        <f t="shared" si="2"/>
        <v>270.57</v>
      </c>
      <c r="G11" s="41">
        <f t="shared" si="3"/>
        <v>3122.0037675860353</v>
      </c>
      <c r="H11" s="41">
        <f t="shared" si="4"/>
        <v>1299.8561700056996</v>
      </c>
      <c r="I11" s="41">
        <f t="shared" si="8"/>
        <v>1822.1475975803357</v>
      </c>
      <c r="J11" s="41">
        <f t="shared" si="5"/>
        <v>623436.46300039499</v>
      </c>
      <c r="K11" s="36"/>
      <c r="L11" s="36"/>
    </row>
    <row r="12" spans="2:12" x14ac:dyDescent="0.25">
      <c r="B12" s="39">
        <f t="shared" si="0"/>
        <v>10</v>
      </c>
      <c r="C12" s="40">
        <f t="shared" si="1"/>
        <v>44228</v>
      </c>
      <c r="D12" s="41">
        <f t="shared" si="6"/>
        <v>623436.46300039499</v>
      </c>
      <c r="E12" s="41">
        <f t="shared" si="7"/>
        <v>2851.4337675860352</v>
      </c>
      <c r="F12" s="54">
        <f t="shared" si="2"/>
        <v>270.57</v>
      </c>
      <c r="G12" s="41">
        <f t="shared" si="3"/>
        <v>3122.0037675860353</v>
      </c>
      <c r="H12" s="41">
        <f t="shared" si="4"/>
        <v>1303.6474171682164</v>
      </c>
      <c r="I12" s="41">
        <f t="shared" si="8"/>
        <v>1818.3563504178189</v>
      </c>
      <c r="J12" s="41">
        <f t="shared" si="5"/>
        <v>622132.81558322674</v>
      </c>
      <c r="K12" s="36"/>
      <c r="L12" s="36"/>
    </row>
    <row r="13" spans="2:12" x14ac:dyDescent="0.25">
      <c r="B13" s="39">
        <f t="shared" si="0"/>
        <v>11</v>
      </c>
      <c r="C13" s="40">
        <f t="shared" si="1"/>
        <v>44256</v>
      </c>
      <c r="D13" s="41">
        <f t="shared" si="6"/>
        <v>622132.81558322674</v>
      </c>
      <c r="E13" s="41">
        <f t="shared" si="7"/>
        <v>2851.4337675860352</v>
      </c>
      <c r="F13" s="54">
        <f t="shared" si="2"/>
        <v>270.57</v>
      </c>
      <c r="G13" s="41">
        <f t="shared" si="3"/>
        <v>3122.0037675860353</v>
      </c>
      <c r="H13" s="41">
        <f t="shared" si="4"/>
        <v>1307.4497221349573</v>
      </c>
      <c r="I13" s="41">
        <f t="shared" si="8"/>
        <v>1814.5540454510781</v>
      </c>
      <c r="J13" s="41">
        <f t="shared" si="5"/>
        <v>620825.36586109176</v>
      </c>
      <c r="K13" s="36"/>
      <c r="L13" s="36"/>
    </row>
    <row r="14" spans="2:12" x14ac:dyDescent="0.25">
      <c r="B14" s="39">
        <f t="shared" si="0"/>
        <v>12</v>
      </c>
      <c r="C14" s="40">
        <f t="shared" si="1"/>
        <v>44287</v>
      </c>
      <c r="D14" s="41">
        <f t="shared" si="6"/>
        <v>620825.36586109176</v>
      </c>
      <c r="E14" s="41">
        <f t="shared" si="7"/>
        <v>2851.4337675860352</v>
      </c>
      <c r="F14" s="54">
        <f t="shared" si="2"/>
        <v>270.57</v>
      </c>
      <c r="G14" s="41">
        <f t="shared" si="3"/>
        <v>3122.0037675860353</v>
      </c>
      <c r="H14" s="41">
        <f t="shared" si="4"/>
        <v>1311.263117157851</v>
      </c>
      <c r="I14" s="41">
        <f t="shared" si="8"/>
        <v>1810.7406504281844</v>
      </c>
      <c r="J14" s="41">
        <f t="shared" si="5"/>
        <v>619514.10274393391</v>
      </c>
      <c r="K14" s="36"/>
      <c r="L14" s="36"/>
    </row>
    <row r="15" spans="2:12" x14ac:dyDescent="0.25">
      <c r="B15" s="39">
        <f t="shared" si="0"/>
        <v>13</v>
      </c>
      <c r="C15" s="40">
        <f t="shared" si="1"/>
        <v>44317</v>
      </c>
      <c r="D15" s="41">
        <f t="shared" si="6"/>
        <v>619514.10274393391</v>
      </c>
      <c r="E15" s="41">
        <f t="shared" si="7"/>
        <v>2851.4337675860352</v>
      </c>
      <c r="F15" s="54">
        <f t="shared" si="2"/>
        <v>270.57</v>
      </c>
      <c r="G15" s="41">
        <f t="shared" si="3"/>
        <v>3122.0037675860353</v>
      </c>
      <c r="H15" s="41">
        <f t="shared" si="4"/>
        <v>1315.0876345828945</v>
      </c>
      <c r="I15" s="41">
        <f t="shared" si="8"/>
        <v>1806.9161330031409</v>
      </c>
      <c r="J15" s="41">
        <f t="shared" si="5"/>
        <v>618199.01510935102</v>
      </c>
      <c r="K15" s="36"/>
      <c r="L15" s="36"/>
    </row>
    <row r="16" spans="2:12" x14ac:dyDescent="0.25">
      <c r="B16" s="39">
        <f t="shared" si="0"/>
        <v>14</v>
      </c>
      <c r="C16" s="40">
        <f t="shared" si="1"/>
        <v>44348</v>
      </c>
      <c r="D16" s="41">
        <f t="shared" si="6"/>
        <v>618199.01510935102</v>
      </c>
      <c r="E16" s="41">
        <f t="shared" si="7"/>
        <v>2851.4337675860352</v>
      </c>
      <c r="F16" s="54">
        <f t="shared" si="2"/>
        <v>270.57</v>
      </c>
      <c r="G16" s="41">
        <f t="shared" si="3"/>
        <v>3122.0037675860353</v>
      </c>
      <c r="H16" s="41">
        <f t="shared" si="4"/>
        <v>1318.9233068504279</v>
      </c>
      <c r="I16" s="41">
        <f t="shared" si="8"/>
        <v>1803.0804607356074</v>
      </c>
      <c r="J16" s="41">
        <f t="shared" si="5"/>
        <v>616880.09180250054</v>
      </c>
      <c r="K16" s="36"/>
      <c r="L16" s="36"/>
    </row>
    <row r="17" spans="2:12" x14ac:dyDescent="0.25">
      <c r="B17" s="39">
        <f t="shared" si="0"/>
        <v>15</v>
      </c>
      <c r="C17" s="40">
        <f t="shared" si="1"/>
        <v>44378</v>
      </c>
      <c r="D17" s="41">
        <f t="shared" si="6"/>
        <v>616880.09180250054</v>
      </c>
      <c r="E17" s="41">
        <f t="shared" si="7"/>
        <v>2851.4337675860352</v>
      </c>
      <c r="F17" s="54">
        <f t="shared" si="2"/>
        <v>270.57</v>
      </c>
      <c r="G17" s="41">
        <f t="shared" si="3"/>
        <v>3122.0037675860353</v>
      </c>
      <c r="H17" s="41">
        <f t="shared" si="4"/>
        <v>1322.7701664954086</v>
      </c>
      <c r="I17" s="41">
        <f t="shared" si="8"/>
        <v>1799.2336010906267</v>
      </c>
      <c r="J17" s="41">
        <f t="shared" si="5"/>
        <v>615557.32163600507</v>
      </c>
      <c r="K17" s="36"/>
      <c r="L17" s="36"/>
    </row>
    <row r="18" spans="2:12" x14ac:dyDescent="0.25">
      <c r="B18" s="39">
        <f t="shared" si="0"/>
        <v>16</v>
      </c>
      <c r="C18" s="40">
        <f t="shared" si="1"/>
        <v>44409</v>
      </c>
      <c r="D18" s="41">
        <f t="shared" si="6"/>
        <v>615557.32163600507</v>
      </c>
      <c r="E18" s="41">
        <f t="shared" si="7"/>
        <v>2851.4337675860352</v>
      </c>
      <c r="F18" s="54">
        <f t="shared" si="2"/>
        <v>270.57</v>
      </c>
      <c r="G18" s="41">
        <f t="shared" si="3"/>
        <v>3122.0037675860353</v>
      </c>
      <c r="H18" s="41">
        <f t="shared" si="4"/>
        <v>1326.6282461476872</v>
      </c>
      <c r="I18" s="41">
        <f t="shared" si="8"/>
        <v>1795.3755214383482</v>
      </c>
      <c r="J18" s="41">
        <f t="shared" si="5"/>
        <v>614230.69338985742</v>
      </c>
      <c r="K18" s="36"/>
      <c r="L18" s="36"/>
    </row>
    <row r="19" spans="2:12" x14ac:dyDescent="0.25">
      <c r="B19" s="39">
        <f t="shared" si="0"/>
        <v>17</v>
      </c>
      <c r="C19" s="40">
        <f t="shared" si="1"/>
        <v>44440</v>
      </c>
      <c r="D19" s="41">
        <f t="shared" si="6"/>
        <v>614230.69338985742</v>
      </c>
      <c r="E19" s="41">
        <f t="shared" si="7"/>
        <v>2851.4337675860352</v>
      </c>
      <c r="F19" s="54">
        <f t="shared" si="2"/>
        <v>270.57</v>
      </c>
      <c r="G19" s="41">
        <f t="shared" si="3"/>
        <v>3122.0037675860353</v>
      </c>
      <c r="H19" s="41">
        <f t="shared" si="4"/>
        <v>1330.4975785322845</v>
      </c>
      <c r="I19" s="41">
        <f t="shared" si="8"/>
        <v>1791.5061890537509</v>
      </c>
      <c r="J19" s="41">
        <f t="shared" si="5"/>
        <v>612900.1958113251</v>
      </c>
      <c r="K19" s="36"/>
      <c r="L19" s="36"/>
    </row>
    <row r="20" spans="2:12" x14ac:dyDescent="0.25">
      <c r="B20" s="39">
        <f t="shared" si="0"/>
        <v>18</v>
      </c>
      <c r="C20" s="40">
        <f t="shared" si="1"/>
        <v>44470</v>
      </c>
      <c r="D20" s="41">
        <f t="shared" si="6"/>
        <v>612900.1958113251</v>
      </c>
      <c r="E20" s="41">
        <f t="shared" si="7"/>
        <v>2851.4337675860352</v>
      </c>
      <c r="F20" s="54">
        <f t="shared" si="2"/>
        <v>270.57</v>
      </c>
      <c r="G20" s="41">
        <f t="shared" si="3"/>
        <v>3122.0037675860353</v>
      </c>
      <c r="H20" s="41">
        <f t="shared" si="4"/>
        <v>1334.3781964696702</v>
      </c>
      <c r="I20" s="41">
        <f t="shared" si="8"/>
        <v>1787.6255711163651</v>
      </c>
      <c r="J20" s="41">
        <f t="shared" si="5"/>
        <v>611565.81761485548</v>
      </c>
      <c r="K20" s="36"/>
      <c r="L20" s="36"/>
    </row>
    <row r="21" spans="2:12" x14ac:dyDescent="0.25">
      <c r="B21" s="39">
        <f t="shared" si="0"/>
        <v>19</v>
      </c>
      <c r="C21" s="40">
        <f t="shared" si="1"/>
        <v>44501</v>
      </c>
      <c r="D21" s="41">
        <f t="shared" si="6"/>
        <v>611565.81761485548</v>
      </c>
      <c r="E21" s="41">
        <f t="shared" si="7"/>
        <v>2851.4337675860352</v>
      </c>
      <c r="F21" s="54">
        <f t="shared" si="2"/>
        <v>270.57</v>
      </c>
      <c r="G21" s="41">
        <f t="shared" si="3"/>
        <v>3122.0037675860353</v>
      </c>
      <c r="H21" s="41">
        <f t="shared" si="4"/>
        <v>1338.27013287604</v>
      </c>
      <c r="I21" s="41">
        <f t="shared" si="8"/>
        <v>1783.7336347099954</v>
      </c>
      <c r="J21" s="41">
        <f t="shared" si="5"/>
        <v>610227.54748197948</v>
      </c>
      <c r="K21" s="36"/>
      <c r="L21" s="36"/>
    </row>
    <row r="22" spans="2:12" x14ac:dyDescent="0.25">
      <c r="B22" s="39">
        <f t="shared" si="0"/>
        <v>20</v>
      </c>
      <c r="C22" s="40">
        <f t="shared" si="1"/>
        <v>44531</v>
      </c>
      <c r="D22" s="41">
        <f t="shared" si="6"/>
        <v>610227.54748197948</v>
      </c>
      <c r="E22" s="41">
        <f t="shared" si="7"/>
        <v>2851.4337675860352</v>
      </c>
      <c r="F22" s="54">
        <f t="shared" si="2"/>
        <v>270.57</v>
      </c>
      <c r="G22" s="41">
        <f t="shared" si="3"/>
        <v>3122.0037675860353</v>
      </c>
      <c r="H22" s="41">
        <f t="shared" si="4"/>
        <v>1342.173420763595</v>
      </c>
      <c r="I22" s="41">
        <f t="shared" si="8"/>
        <v>1779.8303468224403</v>
      </c>
      <c r="J22" s="41">
        <f t="shared" si="5"/>
        <v>608885.3740612159</v>
      </c>
      <c r="K22" s="36"/>
      <c r="L22" s="36"/>
    </row>
    <row r="23" spans="2:12" x14ac:dyDescent="0.25">
      <c r="B23" s="39">
        <f t="shared" si="0"/>
        <v>21</v>
      </c>
      <c r="C23" s="40">
        <f t="shared" si="1"/>
        <v>44562</v>
      </c>
      <c r="D23" s="41">
        <f t="shared" si="6"/>
        <v>608885.3740612159</v>
      </c>
      <c r="E23" s="41">
        <f t="shared" si="7"/>
        <v>2851.4337675860352</v>
      </c>
      <c r="F23" s="54">
        <f t="shared" si="2"/>
        <v>270.57</v>
      </c>
      <c r="G23" s="41">
        <f t="shared" si="3"/>
        <v>3122.0037675860353</v>
      </c>
      <c r="H23" s="41">
        <f t="shared" si="4"/>
        <v>1346.0880932408222</v>
      </c>
      <c r="I23" s="41">
        <f t="shared" si="8"/>
        <v>1775.9156743452131</v>
      </c>
      <c r="J23" s="41">
        <f t="shared" si="5"/>
        <v>607539.28596797504</v>
      </c>
      <c r="K23" s="36"/>
      <c r="L23" s="36"/>
    </row>
    <row r="24" spans="2:12" x14ac:dyDescent="0.25">
      <c r="B24" s="39">
        <f t="shared" si="0"/>
        <v>22</v>
      </c>
      <c r="C24" s="40">
        <f t="shared" si="1"/>
        <v>44593</v>
      </c>
      <c r="D24" s="41">
        <f t="shared" si="6"/>
        <v>607539.28596797504</v>
      </c>
      <c r="E24" s="41">
        <f t="shared" si="7"/>
        <v>2851.4337675860352</v>
      </c>
      <c r="F24" s="54">
        <f t="shared" si="2"/>
        <v>270.57</v>
      </c>
      <c r="G24" s="41">
        <f t="shared" si="3"/>
        <v>3122.0037675860353</v>
      </c>
      <c r="H24" s="41">
        <f t="shared" si="4"/>
        <v>1350.0141835127747</v>
      </c>
      <c r="I24" s="41">
        <f t="shared" si="8"/>
        <v>1771.9895840732606</v>
      </c>
      <c r="J24" s="41">
        <f t="shared" si="5"/>
        <v>606189.27178446227</v>
      </c>
      <c r="K24" s="36"/>
      <c r="L24" s="36"/>
    </row>
    <row r="25" spans="2:12" x14ac:dyDescent="0.25">
      <c r="B25" s="39">
        <f t="shared" si="0"/>
        <v>23</v>
      </c>
      <c r="C25" s="40">
        <f t="shared" si="1"/>
        <v>44621</v>
      </c>
      <c r="D25" s="41">
        <f t="shared" si="6"/>
        <v>606189.27178446227</v>
      </c>
      <c r="E25" s="41">
        <f t="shared" si="7"/>
        <v>2851.4337675860352</v>
      </c>
      <c r="F25" s="54">
        <f t="shared" si="2"/>
        <v>270.57</v>
      </c>
      <c r="G25" s="41">
        <f t="shared" si="3"/>
        <v>3122.0037675860353</v>
      </c>
      <c r="H25" s="41">
        <f t="shared" si="4"/>
        <v>1353.9517248813534</v>
      </c>
      <c r="I25" s="41">
        <f t="shared" si="8"/>
        <v>1768.052042704682</v>
      </c>
      <c r="J25" s="41">
        <f t="shared" si="5"/>
        <v>604835.32005958096</v>
      </c>
      <c r="K25" s="36"/>
      <c r="L25" s="36"/>
    </row>
    <row r="26" spans="2:12" x14ac:dyDescent="0.25">
      <c r="B26" s="39">
        <f t="shared" si="0"/>
        <v>24</v>
      </c>
      <c r="C26" s="40">
        <f t="shared" si="1"/>
        <v>44652</v>
      </c>
      <c r="D26" s="41">
        <f t="shared" si="6"/>
        <v>604835.32005958096</v>
      </c>
      <c r="E26" s="41">
        <f t="shared" si="7"/>
        <v>2851.4337675860352</v>
      </c>
      <c r="F26" s="54">
        <f t="shared" si="2"/>
        <v>270.57</v>
      </c>
      <c r="G26" s="41">
        <f t="shared" si="3"/>
        <v>3122.0037675860353</v>
      </c>
      <c r="H26" s="41">
        <f t="shared" si="4"/>
        <v>1357.9007507455906</v>
      </c>
      <c r="I26" s="41">
        <f t="shared" si="8"/>
        <v>1764.1030168404448</v>
      </c>
      <c r="J26" s="41">
        <f t="shared" si="5"/>
        <v>603477.41930883541</v>
      </c>
      <c r="K26" s="36"/>
      <c r="L26" s="36"/>
    </row>
    <row r="27" spans="2:12" x14ac:dyDescent="0.25">
      <c r="B27" s="39">
        <f t="shared" si="0"/>
        <v>25</v>
      </c>
      <c r="C27" s="40">
        <f t="shared" si="1"/>
        <v>44682</v>
      </c>
      <c r="D27" s="41">
        <f t="shared" si="6"/>
        <v>603477.41930883541</v>
      </c>
      <c r="E27" s="41">
        <f t="shared" si="7"/>
        <v>2851.4337675860352</v>
      </c>
      <c r="F27" s="54">
        <f t="shared" si="2"/>
        <v>270.57</v>
      </c>
      <c r="G27" s="41">
        <f t="shared" si="3"/>
        <v>3122.0037675860353</v>
      </c>
      <c r="H27" s="41">
        <f t="shared" si="4"/>
        <v>1361.8612946019318</v>
      </c>
      <c r="I27" s="41">
        <f t="shared" si="8"/>
        <v>1760.1424729841035</v>
      </c>
      <c r="J27" s="41">
        <f t="shared" si="5"/>
        <v>602115.55801423348</v>
      </c>
      <c r="K27" s="36"/>
      <c r="L27" s="36"/>
    </row>
    <row r="28" spans="2:12" x14ac:dyDescent="0.25">
      <c r="B28" s="39">
        <f t="shared" si="0"/>
        <v>26</v>
      </c>
      <c r="C28" s="40">
        <f t="shared" si="1"/>
        <v>44713</v>
      </c>
      <c r="D28" s="41">
        <f t="shared" si="6"/>
        <v>602115.55801423348</v>
      </c>
      <c r="E28" s="41">
        <f t="shared" si="7"/>
        <v>2851.4337675860352</v>
      </c>
      <c r="F28" s="54">
        <f t="shared" si="2"/>
        <v>270.57</v>
      </c>
      <c r="G28" s="41">
        <f t="shared" si="3"/>
        <v>3122.0037675860353</v>
      </c>
      <c r="H28" s="41">
        <f t="shared" si="4"/>
        <v>1365.8333900445209</v>
      </c>
      <c r="I28" s="41">
        <f t="shared" si="8"/>
        <v>1756.1703775415144</v>
      </c>
      <c r="J28" s="41">
        <f t="shared" si="5"/>
        <v>600749.72462418897</v>
      </c>
      <c r="K28" s="36"/>
      <c r="L28" s="36"/>
    </row>
    <row r="29" spans="2:12" x14ac:dyDescent="0.25">
      <c r="B29" s="39">
        <f t="shared" si="0"/>
        <v>27</v>
      </c>
      <c r="C29" s="40">
        <f t="shared" si="1"/>
        <v>44743</v>
      </c>
      <c r="D29" s="41">
        <f t="shared" si="6"/>
        <v>600749.72462418897</v>
      </c>
      <c r="E29" s="41">
        <f t="shared" si="7"/>
        <v>2851.4337675860352</v>
      </c>
      <c r="F29" s="54">
        <f t="shared" si="2"/>
        <v>270.57</v>
      </c>
      <c r="G29" s="41">
        <f t="shared" si="3"/>
        <v>3122.0037675860353</v>
      </c>
      <c r="H29" s="41">
        <f t="shared" si="4"/>
        <v>1369.817070765484</v>
      </c>
      <c r="I29" s="41">
        <f t="shared" si="8"/>
        <v>1752.1866968205513</v>
      </c>
      <c r="J29" s="41">
        <f t="shared" si="5"/>
        <v>599379.90755342343</v>
      </c>
      <c r="K29" s="36"/>
      <c r="L29" s="36"/>
    </row>
    <row r="30" spans="2:12" x14ac:dyDescent="0.25">
      <c r="B30" s="39">
        <f t="shared" si="0"/>
        <v>28</v>
      </c>
      <c r="C30" s="40">
        <f t="shared" si="1"/>
        <v>44774</v>
      </c>
      <c r="D30" s="41">
        <f t="shared" si="6"/>
        <v>599379.90755342343</v>
      </c>
      <c r="E30" s="41">
        <f t="shared" si="7"/>
        <v>2851.4337675860352</v>
      </c>
      <c r="F30" s="54">
        <f t="shared" si="2"/>
        <v>270.57</v>
      </c>
      <c r="G30" s="41">
        <f t="shared" si="3"/>
        <v>3122.0037675860353</v>
      </c>
      <c r="H30" s="41">
        <f t="shared" si="4"/>
        <v>1373.8123705552168</v>
      </c>
      <c r="I30" s="41">
        <f t="shared" si="8"/>
        <v>1748.1913970308185</v>
      </c>
      <c r="J30" s="41">
        <f t="shared" si="5"/>
        <v>598006.09518286819</v>
      </c>
      <c r="K30" s="36"/>
      <c r="L30" s="36"/>
    </row>
    <row r="31" spans="2:12" x14ac:dyDescent="0.25">
      <c r="B31" s="39">
        <f t="shared" si="0"/>
        <v>29</v>
      </c>
      <c r="C31" s="40">
        <f t="shared" si="1"/>
        <v>44805</v>
      </c>
      <c r="D31" s="41">
        <f t="shared" si="6"/>
        <v>598006.09518286819</v>
      </c>
      <c r="E31" s="41">
        <f t="shared" si="7"/>
        <v>2851.4337675860352</v>
      </c>
      <c r="F31" s="54">
        <f t="shared" si="2"/>
        <v>270.57</v>
      </c>
      <c r="G31" s="41">
        <f t="shared" si="3"/>
        <v>3122.0037675860353</v>
      </c>
      <c r="H31" s="41">
        <f t="shared" si="4"/>
        <v>1377.8193233026698</v>
      </c>
      <c r="I31" s="41">
        <f t="shared" si="8"/>
        <v>1744.1844442833656</v>
      </c>
      <c r="J31" s="41">
        <f t="shared" si="5"/>
        <v>596628.27585956547</v>
      </c>
      <c r="K31" s="36"/>
      <c r="L31" s="36"/>
    </row>
    <row r="32" spans="2:12" x14ac:dyDescent="0.25">
      <c r="B32" s="39">
        <f t="shared" si="0"/>
        <v>30</v>
      </c>
      <c r="C32" s="40">
        <f t="shared" si="1"/>
        <v>44835</v>
      </c>
      <c r="D32" s="41">
        <f t="shared" si="6"/>
        <v>596628.27585956547</v>
      </c>
      <c r="E32" s="41">
        <f t="shared" si="7"/>
        <v>2851.4337675860352</v>
      </c>
      <c r="F32" s="54">
        <f t="shared" si="2"/>
        <v>270.57</v>
      </c>
      <c r="G32" s="41">
        <f t="shared" si="3"/>
        <v>3122.0037675860353</v>
      </c>
      <c r="H32" s="41">
        <f t="shared" si="4"/>
        <v>1381.8379629956357</v>
      </c>
      <c r="I32" s="41">
        <f t="shared" si="8"/>
        <v>1740.1658045903996</v>
      </c>
      <c r="J32" s="41">
        <f t="shared" si="5"/>
        <v>595246.43789656984</v>
      </c>
      <c r="K32" s="36"/>
      <c r="L32" s="36"/>
    </row>
    <row r="33" spans="2:12" x14ac:dyDescent="0.25">
      <c r="B33" s="39">
        <f t="shared" si="0"/>
        <v>31</v>
      </c>
      <c r="C33" s="40">
        <f t="shared" si="1"/>
        <v>44866</v>
      </c>
      <c r="D33" s="41">
        <f t="shared" si="6"/>
        <v>595246.43789656984</v>
      </c>
      <c r="E33" s="41">
        <f t="shared" si="7"/>
        <v>2851.4337675860352</v>
      </c>
      <c r="F33" s="54">
        <f t="shared" si="2"/>
        <v>270.57</v>
      </c>
      <c r="G33" s="41">
        <f t="shared" si="3"/>
        <v>3122.0037675860353</v>
      </c>
      <c r="H33" s="41">
        <f t="shared" si="4"/>
        <v>1385.8683237210396</v>
      </c>
      <c r="I33" s="41">
        <f t="shared" si="8"/>
        <v>1736.1354438649958</v>
      </c>
      <c r="J33" s="41">
        <f t="shared" si="5"/>
        <v>593860.56957284885</v>
      </c>
      <c r="K33" s="36"/>
      <c r="L33" s="36"/>
    </row>
    <row r="34" spans="2:12" x14ac:dyDescent="0.25">
      <c r="B34" s="39">
        <f t="shared" si="0"/>
        <v>32</v>
      </c>
      <c r="C34" s="40">
        <f t="shared" si="1"/>
        <v>44896</v>
      </c>
      <c r="D34" s="41">
        <f t="shared" si="6"/>
        <v>593860.56957284885</v>
      </c>
      <c r="E34" s="41">
        <f t="shared" si="7"/>
        <v>2851.4337675860352</v>
      </c>
      <c r="F34" s="54">
        <f t="shared" si="2"/>
        <v>270.57</v>
      </c>
      <c r="G34" s="41">
        <f t="shared" si="3"/>
        <v>3122.0037675860353</v>
      </c>
      <c r="H34" s="41">
        <f t="shared" si="4"/>
        <v>1389.910439665226</v>
      </c>
      <c r="I34" s="41">
        <f t="shared" si="8"/>
        <v>1732.0933279208093</v>
      </c>
      <c r="J34" s="41">
        <f t="shared" si="5"/>
        <v>592470.65913318365</v>
      </c>
      <c r="K34" s="36"/>
      <c r="L34" s="36"/>
    </row>
    <row r="35" spans="2:12" x14ac:dyDescent="0.25">
      <c r="B35" s="39">
        <f t="shared" si="0"/>
        <v>33</v>
      </c>
      <c r="C35" s="40">
        <f t="shared" si="1"/>
        <v>44927</v>
      </c>
      <c r="D35" s="41">
        <f t="shared" si="6"/>
        <v>592470.65913318365</v>
      </c>
      <c r="E35" s="41">
        <f t="shared" si="7"/>
        <v>2851.4337675860352</v>
      </c>
      <c r="F35" s="54">
        <f t="shared" si="2"/>
        <v>270.57</v>
      </c>
      <c r="G35" s="41">
        <f t="shared" si="3"/>
        <v>3122.0037675860353</v>
      </c>
      <c r="H35" s="41">
        <f t="shared" si="4"/>
        <v>1393.9643451142495</v>
      </c>
      <c r="I35" s="41">
        <f t="shared" si="8"/>
        <v>1728.0394224717859</v>
      </c>
      <c r="J35" s="41">
        <f t="shared" si="5"/>
        <v>591076.69478806935</v>
      </c>
      <c r="K35" s="36"/>
      <c r="L35" s="36"/>
    </row>
    <row r="36" spans="2:12" x14ac:dyDescent="0.25">
      <c r="B36" s="39">
        <f t="shared" si="0"/>
        <v>34</v>
      </c>
      <c r="C36" s="40">
        <f t="shared" si="1"/>
        <v>44958</v>
      </c>
      <c r="D36" s="41">
        <f t="shared" si="6"/>
        <v>591076.69478806935</v>
      </c>
      <c r="E36" s="41">
        <f t="shared" si="7"/>
        <v>2851.4337675860352</v>
      </c>
      <c r="F36" s="54">
        <f t="shared" si="2"/>
        <v>270.57</v>
      </c>
      <c r="G36" s="41">
        <f t="shared" si="3"/>
        <v>3122.0037675860353</v>
      </c>
      <c r="H36" s="41">
        <f t="shared" si="4"/>
        <v>1398.0300744541662</v>
      </c>
      <c r="I36" s="41">
        <f t="shared" si="8"/>
        <v>1723.9736931318691</v>
      </c>
      <c r="J36" s="41">
        <f t="shared" si="5"/>
        <v>589678.6647136152</v>
      </c>
      <c r="K36" s="36"/>
      <c r="L36" s="36"/>
    </row>
    <row r="37" spans="2:12" x14ac:dyDescent="0.25">
      <c r="B37" s="39">
        <f t="shared" si="0"/>
        <v>35</v>
      </c>
      <c r="C37" s="40">
        <f t="shared" si="1"/>
        <v>44986</v>
      </c>
      <c r="D37" s="41">
        <f t="shared" si="6"/>
        <v>589678.6647136152</v>
      </c>
      <c r="E37" s="41">
        <f t="shared" si="7"/>
        <v>2851.4337675860352</v>
      </c>
      <c r="F37" s="54">
        <f t="shared" si="2"/>
        <v>270.57</v>
      </c>
      <c r="G37" s="41">
        <f t="shared" si="3"/>
        <v>3122.0037675860353</v>
      </c>
      <c r="H37" s="41">
        <f t="shared" si="4"/>
        <v>1402.1076621713241</v>
      </c>
      <c r="I37" s="41">
        <f t="shared" si="8"/>
        <v>1719.8961054147112</v>
      </c>
      <c r="J37" s="41">
        <f t="shared" si="5"/>
        <v>588276.55705144384</v>
      </c>
      <c r="K37" s="36"/>
      <c r="L37" s="36"/>
    </row>
    <row r="38" spans="2:12" x14ac:dyDescent="0.25">
      <c r="B38" s="39">
        <f t="shared" si="0"/>
        <v>36</v>
      </c>
      <c r="C38" s="40">
        <f t="shared" si="1"/>
        <v>45017</v>
      </c>
      <c r="D38" s="41">
        <f t="shared" si="6"/>
        <v>588276.55705144384</v>
      </c>
      <c r="E38" s="41">
        <f t="shared" si="7"/>
        <v>2851.4337675860352</v>
      </c>
      <c r="F38" s="54">
        <f t="shared" si="2"/>
        <v>270.57</v>
      </c>
      <c r="G38" s="41">
        <f t="shared" si="3"/>
        <v>3122.0037675860353</v>
      </c>
      <c r="H38" s="41">
        <f t="shared" si="4"/>
        <v>1406.1971428526572</v>
      </c>
      <c r="I38" s="41">
        <f t="shared" si="8"/>
        <v>1715.8066247333782</v>
      </c>
      <c r="J38" s="41">
        <f t="shared" si="5"/>
        <v>586870.35990859114</v>
      </c>
      <c r="K38" s="36"/>
      <c r="L38" s="36"/>
    </row>
    <row r="39" spans="2:12" x14ac:dyDescent="0.25">
      <c r="B39" s="39">
        <f t="shared" si="0"/>
        <v>37</v>
      </c>
      <c r="C39" s="40">
        <f t="shared" si="1"/>
        <v>45047</v>
      </c>
      <c r="D39" s="41">
        <f t="shared" si="6"/>
        <v>586870.35990859114</v>
      </c>
      <c r="E39" s="41">
        <f t="shared" si="7"/>
        <v>2851.4337675860352</v>
      </c>
      <c r="F39" s="54">
        <f t="shared" si="2"/>
        <v>270.57</v>
      </c>
      <c r="G39" s="41">
        <f t="shared" si="3"/>
        <v>3122.0037675860353</v>
      </c>
      <c r="H39" s="41">
        <f t="shared" si="4"/>
        <v>1410.2985511859777</v>
      </c>
      <c r="I39" s="41">
        <f t="shared" si="8"/>
        <v>1711.7052164000577</v>
      </c>
      <c r="J39" s="41">
        <f t="shared" si="5"/>
        <v>585460.06135740515</v>
      </c>
      <c r="K39" s="36"/>
      <c r="L39" s="36"/>
    </row>
    <row r="40" spans="2:12" x14ac:dyDescent="0.25">
      <c r="B40" s="39">
        <f t="shared" si="0"/>
        <v>38</v>
      </c>
      <c r="C40" s="40">
        <f t="shared" si="1"/>
        <v>45078</v>
      </c>
      <c r="D40" s="41">
        <f t="shared" si="6"/>
        <v>585460.06135740515</v>
      </c>
      <c r="E40" s="41">
        <f t="shared" si="7"/>
        <v>2851.4337675860352</v>
      </c>
      <c r="F40" s="54">
        <f t="shared" si="2"/>
        <v>270.57</v>
      </c>
      <c r="G40" s="41">
        <f t="shared" si="3"/>
        <v>3122.0037675860353</v>
      </c>
      <c r="H40" s="41">
        <f t="shared" si="4"/>
        <v>1414.4119219602701</v>
      </c>
      <c r="I40" s="41">
        <f t="shared" si="8"/>
        <v>1707.5918456257652</v>
      </c>
      <c r="J40" s="41">
        <f t="shared" si="5"/>
        <v>584045.64943544485</v>
      </c>
      <c r="K40" s="36"/>
      <c r="L40" s="36"/>
    </row>
    <row r="41" spans="2:12" x14ac:dyDescent="0.25">
      <c r="B41" s="39">
        <f t="shared" si="0"/>
        <v>39</v>
      </c>
      <c r="C41" s="40">
        <f t="shared" si="1"/>
        <v>45108</v>
      </c>
      <c r="D41" s="41">
        <f t="shared" si="6"/>
        <v>584045.64943544485</v>
      </c>
      <c r="E41" s="41">
        <f t="shared" si="7"/>
        <v>2851.4337675860352</v>
      </c>
      <c r="F41" s="54">
        <f t="shared" si="2"/>
        <v>270.57</v>
      </c>
      <c r="G41" s="41">
        <f t="shared" si="3"/>
        <v>3122.0037675860353</v>
      </c>
      <c r="H41" s="41">
        <f t="shared" si="4"/>
        <v>1418.5372900659879</v>
      </c>
      <c r="I41" s="41">
        <f t="shared" si="8"/>
        <v>1703.4664775200474</v>
      </c>
      <c r="J41" s="41">
        <f t="shared" si="5"/>
        <v>582627.11214537884</v>
      </c>
      <c r="K41" s="36"/>
      <c r="L41" s="36"/>
    </row>
    <row r="42" spans="2:12" x14ac:dyDescent="0.25">
      <c r="B42" s="39">
        <f t="shared" si="0"/>
        <v>40</v>
      </c>
      <c r="C42" s="40">
        <f t="shared" si="1"/>
        <v>45139</v>
      </c>
      <c r="D42" s="41">
        <f t="shared" si="6"/>
        <v>582627.11214537884</v>
      </c>
      <c r="E42" s="41">
        <f t="shared" si="7"/>
        <v>2851.4337675860352</v>
      </c>
      <c r="F42" s="54">
        <f t="shared" si="2"/>
        <v>270.57</v>
      </c>
      <c r="G42" s="41">
        <f t="shared" si="3"/>
        <v>3122.0037675860353</v>
      </c>
      <c r="H42" s="41">
        <f t="shared" si="4"/>
        <v>1422.6746904953468</v>
      </c>
      <c r="I42" s="41">
        <f t="shared" si="8"/>
        <v>1699.3290770906885</v>
      </c>
      <c r="J42" s="41">
        <f t="shared" si="5"/>
        <v>581204.43745488347</v>
      </c>
      <c r="K42" s="36"/>
      <c r="L42" s="36"/>
    </row>
    <row r="43" spans="2:12" x14ac:dyDescent="0.25">
      <c r="B43" s="39">
        <f t="shared" si="0"/>
        <v>41</v>
      </c>
      <c r="C43" s="40">
        <f t="shared" si="1"/>
        <v>45170</v>
      </c>
      <c r="D43" s="41">
        <f t="shared" si="6"/>
        <v>581204.43745488347</v>
      </c>
      <c r="E43" s="41">
        <f t="shared" si="7"/>
        <v>2851.4337675860352</v>
      </c>
      <c r="F43" s="54">
        <f t="shared" si="2"/>
        <v>270.57</v>
      </c>
      <c r="G43" s="41">
        <f t="shared" si="3"/>
        <v>3122.0037675860353</v>
      </c>
      <c r="H43" s="41">
        <f t="shared" si="4"/>
        <v>1426.824158342625</v>
      </c>
      <c r="I43" s="41">
        <f t="shared" si="8"/>
        <v>1695.1796092434104</v>
      </c>
      <c r="J43" s="41">
        <f t="shared" si="5"/>
        <v>579777.6132965408</v>
      </c>
      <c r="K43" s="36"/>
      <c r="L43" s="36"/>
    </row>
    <row r="44" spans="2:12" x14ac:dyDescent="0.25">
      <c r="B44" s="39">
        <f t="shared" si="0"/>
        <v>42</v>
      </c>
      <c r="C44" s="40">
        <f t="shared" si="1"/>
        <v>45200</v>
      </c>
      <c r="D44" s="41">
        <f t="shared" si="6"/>
        <v>579777.6132965408</v>
      </c>
      <c r="E44" s="41">
        <f t="shared" si="7"/>
        <v>2851.4337675860352</v>
      </c>
      <c r="F44" s="54">
        <f t="shared" si="2"/>
        <v>270.57</v>
      </c>
      <c r="G44" s="41">
        <f t="shared" si="3"/>
        <v>3122.0037675860353</v>
      </c>
      <c r="H44" s="41">
        <f t="shared" si="4"/>
        <v>1430.9857288044579</v>
      </c>
      <c r="I44" s="41">
        <f t="shared" si="8"/>
        <v>1691.0180387815774</v>
      </c>
      <c r="J44" s="41">
        <f t="shared" si="5"/>
        <v>578346.62756773632</v>
      </c>
      <c r="K44" s="36"/>
      <c r="L44" s="36"/>
    </row>
    <row r="45" spans="2:12" x14ac:dyDescent="0.25">
      <c r="B45" s="39">
        <f t="shared" si="0"/>
        <v>43</v>
      </c>
      <c r="C45" s="40">
        <f t="shared" si="1"/>
        <v>45231</v>
      </c>
      <c r="D45" s="41">
        <f t="shared" si="6"/>
        <v>578346.62756773632</v>
      </c>
      <c r="E45" s="41">
        <f t="shared" si="7"/>
        <v>2851.4337675860352</v>
      </c>
      <c r="F45" s="54">
        <f t="shared" si="2"/>
        <v>270.57</v>
      </c>
      <c r="G45" s="41">
        <f t="shared" si="3"/>
        <v>3122.0037675860353</v>
      </c>
      <c r="H45" s="41">
        <f t="shared" si="4"/>
        <v>1435.1594371801377</v>
      </c>
      <c r="I45" s="41">
        <f t="shared" si="8"/>
        <v>1686.8443304058976</v>
      </c>
      <c r="J45" s="41">
        <f t="shared" si="5"/>
        <v>576911.46813055617</v>
      </c>
      <c r="K45" s="36"/>
      <c r="L45" s="36"/>
    </row>
    <row r="46" spans="2:12" x14ac:dyDescent="0.25">
      <c r="B46" s="39">
        <f t="shared" si="0"/>
        <v>44</v>
      </c>
      <c r="C46" s="40">
        <f t="shared" si="1"/>
        <v>45261</v>
      </c>
      <c r="D46" s="41">
        <f t="shared" si="6"/>
        <v>576911.46813055617</v>
      </c>
      <c r="E46" s="41">
        <f t="shared" si="7"/>
        <v>2851.4337675860352</v>
      </c>
      <c r="F46" s="54">
        <f t="shared" si="2"/>
        <v>270.57</v>
      </c>
      <c r="G46" s="41">
        <f t="shared" si="3"/>
        <v>3122.0037675860353</v>
      </c>
      <c r="H46" s="41">
        <f t="shared" si="4"/>
        <v>1439.3453188719129</v>
      </c>
      <c r="I46" s="41">
        <f t="shared" si="8"/>
        <v>1682.6584487141224</v>
      </c>
      <c r="J46" s="41">
        <f t="shared" si="5"/>
        <v>575472.12281168427</v>
      </c>
      <c r="K46" s="36"/>
      <c r="L46" s="36"/>
    </row>
    <row r="47" spans="2:12" x14ac:dyDescent="0.25">
      <c r="B47" s="39">
        <f t="shared" si="0"/>
        <v>45</v>
      </c>
      <c r="C47" s="40">
        <f t="shared" si="1"/>
        <v>45292</v>
      </c>
      <c r="D47" s="41">
        <f t="shared" si="6"/>
        <v>575472.12281168427</v>
      </c>
      <c r="E47" s="41">
        <f t="shared" si="7"/>
        <v>2851.4337675860352</v>
      </c>
      <c r="F47" s="54">
        <f t="shared" si="2"/>
        <v>270.57</v>
      </c>
      <c r="G47" s="41">
        <f t="shared" si="3"/>
        <v>3122.0037675860353</v>
      </c>
      <c r="H47" s="41">
        <f t="shared" si="4"/>
        <v>1443.5434093852894</v>
      </c>
      <c r="I47" s="41">
        <f t="shared" si="8"/>
        <v>1678.460358200746</v>
      </c>
      <c r="J47" s="41">
        <f t="shared" si="5"/>
        <v>574028.57940229902</v>
      </c>
      <c r="K47" s="36"/>
      <c r="L47" s="36"/>
    </row>
    <row r="48" spans="2:12" x14ac:dyDescent="0.25">
      <c r="B48" s="39">
        <f t="shared" si="0"/>
        <v>46</v>
      </c>
      <c r="C48" s="40">
        <f t="shared" si="1"/>
        <v>45323</v>
      </c>
      <c r="D48" s="41">
        <f t="shared" si="6"/>
        <v>574028.57940229902</v>
      </c>
      <c r="E48" s="41">
        <f t="shared" si="7"/>
        <v>2851.4337675860352</v>
      </c>
      <c r="F48" s="54">
        <f t="shared" si="2"/>
        <v>270.57</v>
      </c>
      <c r="G48" s="41">
        <f t="shared" si="3"/>
        <v>3122.0037675860353</v>
      </c>
      <c r="H48" s="41">
        <f t="shared" si="4"/>
        <v>1447.7537443293297</v>
      </c>
      <c r="I48" s="41">
        <f t="shared" si="8"/>
        <v>1674.2500232567056</v>
      </c>
      <c r="J48" s="41">
        <f t="shared" si="5"/>
        <v>572580.82565796969</v>
      </c>
      <c r="K48" s="36"/>
      <c r="L48" s="36"/>
    </row>
    <row r="49" spans="2:12" x14ac:dyDescent="0.25">
      <c r="B49" s="39">
        <f t="shared" si="0"/>
        <v>47</v>
      </c>
      <c r="C49" s="40">
        <f t="shared" si="1"/>
        <v>45352</v>
      </c>
      <c r="D49" s="41">
        <f t="shared" si="6"/>
        <v>572580.82565796969</v>
      </c>
      <c r="E49" s="41">
        <f t="shared" si="7"/>
        <v>2851.4337675860352</v>
      </c>
      <c r="F49" s="54">
        <f t="shared" si="2"/>
        <v>270.57</v>
      </c>
      <c r="G49" s="41">
        <f t="shared" si="3"/>
        <v>3122.0037675860353</v>
      </c>
      <c r="H49" s="41">
        <f t="shared" si="4"/>
        <v>1451.9763594169569</v>
      </c>
      <c r="I49" s="41">
        <f t="shared" si="8"/>
        <v>1670.0274081690784</v>
      </c>
      <c r="J49" s="41">
        <f t="shared" si="5"/>
        <v>571128.84929855273</v>
      </c>
      <c r="K49" s="36"/>
      <c r="L49" s="36"/>
    </row>
    <row r="50" spans="2:12" x14ac:dyDescent="0.25">
      <c r="B50" s="39">
        <f t="shared" si="0"/>
        <v>48</v>
      </c>
      <c r="C50" s="40">
        <f t="shared" si="1"/>
        <v>45383</v>
      </c>
      <c r="D50" s="41">
        <f t="shared" si="6"/>
        <v>571128.84929855273</v>
      </c>
      <c r="E50" s="41">
        <f t="shared" si="7"/>
        <v>2851.4337675860352</v>
      </c>
      <c r="F50" s="54">
        <f t="shared" si="2"/>
        <v>270.57</v>
      </c>
      <c r="G50" s="41">
        <f t="shared" si="3"/>
        <v>3122.0037675860353</v>
      </c>
      <c r="H50" s="41">
        <f t="shared" si="4"/>
        <v>1456.2112904652563</v>
      </c>
      <c r="I50" s="41">
        <f t="shared" si="8"/>
        <v>1665.792477120779</v>
      </c>
      <c r="J50" s="41">
        <f t="shared" si="5"/>
        <v>569672.63800808752</v>
      </c>
      <c r="K50" s="36"/>
      <c r="L50" s="36"/>
    </row>
    <row r="51" spans="2:12" x14ac:dyDescent="0.25">
      <c r="B51" s="39">
        <f t="shared" si="0"/>
        <v>49</v>
      </c>
      <c r="C51" s="40">
        <f t="shared" si="1"/>
        <v>45413</v>
      </c>
      <c r="D51" s="41">
        <f t="shared" si="6"/>
        <v>569672.63800808752</v>
      </c>
      <c r="E51" s="41">
        <f t="shared" si="7"/>
        <v>2851.4337675860352</v>
      </c>
      <c r="F51" s="54">
        <f t="shared" si="2"/>
        <v>270.57</v>
      </c>
      <c r="G51" s="41">
        <f t="shared" si="3"/>
        <v>3122.0037675860353</v>
      </c>
      <c r="H51" s="41">
        <f t="shared" si="4"/>
        <v>1460.4585733957799</v>
      </c>
      <c r="I51" s="41">
        <f t="shared" si="8"/>
        <v>1661.5451941902554</v>
      </c>
      <c r="J51" s="41">
        <f t="shared" si="5"/>
        <v>568212.17943469179</v>
      </c>
      <c r="K51" s="36"/>
      <c r="L51" s="36"/>
    </row>
    <row r="52" spans="2:12" x14ac:dyDescent="0.25">
      <c r="B52" s="39">
        <f t="shared" si="0"/>
        <v>50</v>
      </c>
      <c r="C52" s="40">
        <f t="shared" si="1"/>
        <v>45444</v>
      </c>
      <c r="D52" s="41">
        <f t="shared" si="6"/>
        <v>568212.17943469179</v>
      </c>
      <c r="E52" s="41">
        <f t="shared" si="7"/>
        <v>2851.4337675860352</v>
      </c>
      <c r="F52" s="54">
        <f t="shared" si="2"/>
        <v>270.57</v>
      </c>
      <c r="G52" s="41">
        <f t="shared" si="3"/>
        <v>3122.0037675860353</v>
      </c>
      <c r="H52" s="41">
        <f t="shared" si="4"/>
        <v>1464.7182442348508</v>
      </c>
      <c r="I52" s="41">
        <f t="shared" si="8"/>
        <v>1657.2855233511846</v>
      </c>
      <c r="J52" s="41">
        <f t="shared" si="5"/>
        <v>566747.46119045699</v>
      </c>
      <c r="K52" s="36"/>
      <c r="L52" s="36"/>
    </row>
    <row r="53" spans="2:12" x14ac:dyDescent="0.25">
      <c r="B53" s="39">
        <f t="shared" si="0"/>
        <v>51</v>
      </c>
      <c r="C53" s="40">
        <f t="shared" si="1"/>
        <v>45474</v>
      </c>
      <c r="D53" s="41">
        <f t="shared" si="6"/>
        <v>566747.46119045699</v>
      </c>
      <c r="E53" s="41">
        <f t="shared" si="7"/>
        <v>2851.4337675860352</v>
      </c>
      <c r="F53" s="54">
        <f t="shared" si="2"/>
        <v>270.57</v>
      </c>
      <c r="G53" s="41">
        <f t="shared" si="3"/>
        <v>3122.0037675860353</v>
      </c>
      <c r="H53" s="41">
        <f t="shared" si="4"/>
        <v>1468.9903391138689</v>
      </c>
      <c r="I53" s="41">
        <f t="shared" si="8"/>
        <v>1653.0134284721664</v>
      </c>
      <c r="J53" s="41">
        <f t="shared" si="5"/>
        <v>565278.47085134313</v>
      </c>
      <c r="K53" s="36"/>
      <c r="L53" s="36"/>
    </row>
    <row r="54" spans="2:12" x14ac:dyDescent="0.25">
      <c r="B54" s="39">
        <f t="shared" si="0"/>
        <v>52</v>
      </c>
      <c r="C54" s="40">
        <f t="shared" si="1"/>
        <v>45505</v>
      </c>
      <c r="D54" s="41">
        <f t="shared" si="6"/>
        <v>565278.47085134313</v>
      </c>
      <c r="E54" s="41">
        <f t="shared" si="7"/>
        <v>2851.4337675860352</v>
      </c>
      <c r="F54" s="54">
        <f t="shared" si="2"/>
        <v>270.57</v>
      </c>
      <c r="G54" s="41">
        <f t="shared" si="3"/>
        <v>3122.0037675860353</v>
      </c>
      <c r="H54" s="41">
        <f t="shared" si="4"/>
        <v>1473.2748942696178</v>
      </c>
      <c r="I54" s="41">
        <f t="shared" si="8"/>
        <v>1648.7288733164175</v>
      </c>
      <c r="J54" s="41">
        <f t="shared" si="5"/>
        <v>563805.19595707348</v>
      </c>
      <c r="K54" s="36"/>
      <c r="L54" s="36"/>
    </row>
    <row r="55" spans="2:12" x14ac:dyDescent="0.25">
      <c r="B55" s="39">
        <f t="shared" si="0"/>
        <v>53</v>
      </c>
      <c r="C55" s="40">
        <f t="shared" si="1"/>
        <v>45536</v>
      </c>
      <c r="D55" s="41">
        <f t="shared" si="6"/>
        <v>563805.19595707348</v>
      </c>
      <c r="E55" s="41">
        <f t="shared" si="7"/>
        <v>2851.4337675860352</v>
      </c>
      <c r="F55" s="54">
        <f t="shared" si="2"/>
        <v>270.57</v>
      </c>
      <c r="G55" s="41">
        <f t="shared" si="3"/>
        <v>3122.0037675860353</v>
      </c>
      <c r="H55" s="41">
        <f t="shared" si="4"/>
        <v>1477.571946044571</v>
      </c>
      <c r="I55" s="41">
        <f t="shared" si="8"/>
        <v>1644.4318215414644</v>
      </c>
      <c r="J55" s="41">
        <f t="shared" si="5"/>
        <v>562327.62401102891</v>
      </c>
      <c r="K55" s="36"/>
      <c r="L55" s="36"/>
    </row>
    <row r="56" spans="2:12" x14ac:dyDescent="0.25">
      <c r="B56" s="39">
        <f t="shared" si="0"/>
        <v>54</v>
      </c>
      <c r="C56" s="40">
        <f t="shared" si="1"/>
        <v>45566</v>
      </c>
      <c r="D56" s="41">
        <f t="shared" si="6"/>
        <v>562327.62401102891</v>
      </c>
      <c r="E56" s="41">
        <f t="shared" si="7"/>
        <v>2851.4337675860352</v>
      </c>
      <c r="F56" s="54">
        <f t="shared" si="2"/>
        <v>270.57</v>
      </c>
      <c r="G56" s="41">
        <f t="shared" si="3"/>
        <v>3122.0037675860353</v>
      </c>
      <c r="H56" s="41">
        <f t="shared" si="4"/>
        <v>1481.8815308872011</v>
      </c>
      <c r="I56" s="41">
        <f t="shared" si="8"/>
        <v>1640.1222366988343</v>
      </c>
      <c r="J56" s="41">
        <f t="shared" si="5"/>
        <v>560845.74248014169</v>
      </c>
      <c r="K56" s="36"/>
      <c r="L56" s="36"/>
    </row>
    <row r="57" spans="2:12" x14ac:dyDescent="0.25">
      <c r="B57" s="39">
        <f t="shared" si="0"/>
        <v>55</v>
      </c>
      <c r="C57" s="40">
        <f t="shared" si="1"/>
        <v>45597</v>
      </c>
      <c r="D57" s="41">
        <f t="shared" si="6"/>
        <v>560845.74248014169</v>
      </c>
      <c r="E57" s="41">
        <f t="shared" si="7"/>
        <v>2851.4337675860352</v>
      </c>
      <c r="F57" s="54">
        <f t="shared" si="2"/>
        <v>270.57</v>
      </c>
      <c r="G57" s="41">
        <f t="shared" si="3"/>
        <v>3122.0037675860353</v>
      </c>
      <c r="H57" s="41">
        <f t="shared" si="4"/>
        <v>1486.2036853522884</v>
      </c>
      <c r="I57" s="41">
        <f t="shared" si="8"/>
        <v>1635.8000822337469</v>
      </c>
      <c r="J57" s="41">
        <f t="shared" si="5"/>
        <v>559359.53879478935</v>
      </c>
      <c r="K57" s="36"/>
      <c r="L57" s="36"/>
    </row>
    <row r="58" spans="2:12" x14ac:dyDescent="0.25">
      <c r="B58" s="39">
        <f t="shared" si="0"/>
        <v>56</v>
      </c>
      <c r="C58" s="40">
        <f t="shared" si="1"/>
        <v>45627</v>
      </c>
      <c r="D58" s="41">
        <f t="shared" si="6"/>
        <v>559359.53879478935</v>
      </c>
      <c r="E58" s="41">
        <f t="shared" si="7"/>
        <v>2851.4337675860352</v>
      </c>
      <c r="F58" s="54">
        <f t="shared" si="2"/>
        <v>270.57</v>
      </c>
      <c r="G58" s="41">
        <f t="shared" si="3"/>
        <v>3122.0037675860353</v>
      </c>
      <c r="H58" s="41">
        <f t="shared" si="4"/>
        <v>1490.5384461012329</v>
      </c>
      <c r="I58" s="41">
        <f t="shared" si="8"/>
        <v>1631.4653214848024</v>
      </c>
      <c r="J58" s="41">
        <f t="shared" si="5"/>
        <v>557869.0003486881</v>
      </c>
      <c r="K58" s="36"/>
      <c r="L58" s="36"/>
    </row>
    <row r="59" spans="2:12" x14ac:dyDescent="0.25">
      <c r="B59" s="39">
        <f t="shared" si="0"/>
        <v>57</v>
      </c>
      <c r="C59" s="40">
        <f t="shared" si="1"/>
        <v>45658</v>
      </c>
      <c r="D59" s="41">
        <f t="shared" si="6"/>
        <v>557869.0003486881</v>
      </c>
      <c r="E59" s="41">
        <f t="shared" si="7"/>
        <v>2851.4337675860352</v>
      </c>
      <c r="F59" s="54">
        <f t="shared" si="2"/>
        <v>270.57</v>
      </c>
      <c r="G59" s="41">
        <f t="shared" si="3"/>
        <v>3122.0037675860353</v>
      </c>
      <c r="H59" s="41">
        <f t="shared" si="4"/>
        <v>1494.8858499023615</v>
      </c>
      <c r="I59" s="41">
        <f t="shared" si="8"/>
        <v>1627.1179176836738</v>
      </c>
      <c r="J59" s="41">
        <f t="shared" si="5"/>
        <v>556374.1144987857</v>
      </c>
      <c r="K59" s="36"/>
      <c r="L59" s="36"/>
    </row>
    <row r="60" spans="2:12" x14ac:dyDescent="0.25">
      <c r="B60" s="39">
        <f t="shared" si="0"/>
        <v>58</v>
      </c>
      <c r="C60" s="40">
        <f t="shared" si="1"/>
        <v>45689</v>
      </c>
      <c r="D60" s="41">
        <f t="shared" si="6"/>
        <v>556374.1144987857</v>
      </c>
      <c r="E60" s="41">
        <f t="shared" si="7"/>
        <v>2851.4337675860352</v>
      </c>
      <c r="F60" s="54">
        <f t="shared" si="2"/>
        <v>270.57</v>
      </c>
      <c r="G60" s="41">
        <f t="shared" si="3"/>
        <v>3122.0037675860353</v>
      </c>
      <c r="H60" s="41">
        <f t="shared" si="4"/>
        <v>1499.2459336312436</v>
      </c>
      <c r="I60" s="41">
        <f t="shared" si="8"/>
        <v>1622.7578339547917</v>
      </c>
      <c r="J60" s="41">
        <f t="shared" si="5"/>
        <v>554874.86856515449</v>
      </c>
      <c r="K60" s="36"/>
      <c r="L60" s="36"/>
    </row>
    <row r="61" spans="2:12" x14ac:dyDescent="0.25">
      <c r="B61" s="39">
        <f t="shared" si="0"/>
        <v>59</v>
      </c>
      <c r="C61" s="40">
        <f t="shared" si="1"/>
        <v>45717</v>
      </c>
      <c r="D61" s="41">
        <f t="shared" si="6"/>
        <v>554874.86856515449</v>
      </c>
      <c r="E61" s="41">
        <f t="shared" si="7"/>
        <v>2851.4337675860352</v>
      </c>
      <c r="F61" s="54">
        <f t="shared" si="2"/>
        <v>270.57</v>
      </c>
      <c r="G61" s="41">
        <f t="shared" si="3"/>
        <v>3122.0037675860353</v>
      </c>
      <c r="H61" s="41">
        <f t="shared" si="4"/>
        <v>1503.6187342710014</v>
      </c>
      <c r="I61" s="41">
        <f t="shared" si="8"/>
        <v>1618.385033315034</v>
      </c>
      <c r="J61" s="41">
        <f t="shared" si="5"/>
        <v>553371.24983088346</v>
      </c>
      <c r="K61" s="36"/>
      <c r="L61" s="36"/>
    </row>
    <row r="62" spans="2:12" x14ac:dyDescent="0.25">
      <c r="B62" s="39">
        <f t="shared" si="0"/>
        <v>60</v>
      </c>
      <c r="C62" s="40">
        <f t="shared" si="1"/>
        <v>45748</v>
      </c>
      <c r="D62" s="41">
        <f t="shared" si="6"/>
        <v>553371.24983088346</v>
      </c>
      <c r="E62" s="41">
        <f t="shared" si="7"/>
        <v>2851.4337675860352</v>
      </c>
      <c r="F62" s="54">
        <f t="shared" si="2"/>
        <v>270.57</v>
      </c>
      <c r="G62" s="41">
        <f t="shared" si="3"/>
        <v>3122.0037675860353</v>
      </c>
      <c r="H62" s="41">
        <f t="shared" si="4"/>
        <v>1508.004288912625</v>
      </c>
      <c r="I62" s="41">
        <f t="shared" si="8"/>
        <v>1613.9994786734103</v>
      </c>
      <c r="J62" s="41">
        <f t="shared" si="5"/>
        <v>551863.24554197083</v>
      </c>
      <c r="K62" s="36"/>
      <c r="L62" s="36"/>
    </row>
    <row r="63" spans="2:12" x14ac:dyDescent="0.25">
      <c r="B63" s="39">
        <f t="shared" si="0"/>
        <v>61</v>
      </c>
      <c r="C63" s="40">
        <f t="shared" si="1"/>
        <v>45778</v>
      </c>
      <c r="D63" s="41">
        <f t="shared" si="6"/>
        <v>551863.24554197083</v>
      </c>
      <c r="E63" s="41">
        <f t="shared" si="7"/>
        <v>2851.4337675860352</v>
      </c>
      <c r="F63" s="54">
        <f t="shared" si="2"/>
        <v>270.57</v>
      </c>
      <c r="G63" s="41">
        <f t="shared" si="3"/>
        <v>3122.0037675860353</v>
      </c>
      <c r="H63" s="41">
        <f t="shared" si="4"/>
        <v>1512.402634755287</v>
      </c>
      <c r="I63" s="41">
        <f t="shared" si="8"/>
        <v>1609.6011328307484</v>
      </c>
      <c r="J63" s="41">
        <f t="shared" si="5"/>
        <v>550350.84290721559</v>
      </c>
      <c r="K63" s="36"/>
      <c r="L63" s="36"/>
    </row>
    <row r="64" spans="2:12" x14ac:dyDescent="0.25">
      <c r="B64" s="39">
        <f t="shared" si="0"/>
        <v>62</v>
      </c>
      <c r="C64" s="40">
        <f t="shared" si="1"/>
        <v>45809</v>
      </c>
      <c r="D64" s="41">
        <f t="shared" si="6"/>
        <v>550350.84290721559</v>
      </c>
      <c r="E64" s="41">
        <f t="shared" si="7"/>
        <v>2851.4337675860352</v>
      </c>
      <c r="F64" s="54">
        <f t="shared" si="2"/>
        <v>270.57</v>
      </c>
      <c r="G64" s="41">
        <f t="shared" si="3"/>
        <v>3122.0037675860353</v>
      </c>
      <c r="H64" s="41">
        <f t="shared" si="4"/>
        <v>1516.8138091066564</v>
      </c>
      <c r="I64" s="41">
        <f t="shared" si="8"/>
        <v>1605.1899584793789</v>
      </c>
      <c r="J64" s="41">
        <f t="shared" si="5"/>
        <v>548834.02909810888</v>
      </c>
      <c r="K64" s="36"/>
      <c r="L64" s="36"/>
    </row>
    <row r="65" spans="2:12" x14ac:dyDescent="0.25">
      <c r="B65" s="39">
        <f t="shared" si="0"/>
        <v>63</v>
      </c>
      <c r="C65" s="40">
        <f t="shared" si="1"/>
        <v>45839</v>
      </c>
      <c r="D65" s="41">
        <f t="shared" si="6"/>
        <v>548834.02909810888</v>
      </c>
      <c r="E65" s="41">
        <f t="shared" si="7"/>
        <v>2851.4337675860352</v>
      </c>
      <c r="F65" s="54">
        <f t="shared" si="2"/>
        <v>270.57</v>
      </c>
      <c r="G65" s="41">
        <f t="shared" si="3"/>
        <v>3122.0037675860353</v>
      </c>
      <c r="H65" s="41">
        <f t="shared" si="4"/>
        <v>1521.2378493832177</v>
      </c>
      <c r="I65" s="41">
        <f t="shared" si="8"/>
        <v>1600.7659182028176</v>
      </c>
      <c r="J65" s="41">
        <f t="shared" si="5"/>
        <v>547312.79124872561</v>
      </c>
      <c r="K65" s="36"/>
      <c r="L65" s="36"/>
    </row>
    <row r="66" spans="2:12" x14ac:dyDescent="0.25">
      <c r="B66" s="39">
        <f t="shared" si="0"/>
        <v>64</v>
      </c>
      <c r="C66" s="40">
        <f t="shared" si="1"/>
        <v>45870</v>
      </c>
      <c r="D66" s="41">
        <f t="shared" si="6"/>
        <v>547312.79124872561</v>
      </c>
      <c r="E66" s="41">
        <f t="shared" si="7"/>
        <v>2851.4337675860352</v>
      </c>
      <c r="F66" s="54">
        <f t="shared" si="2"/>
        <v>270.57</v>
      </c>
      <c r="G66" s="41">
        <f t="shared" si="3"/>
        <v>3122.0037675860353</v>
      </c>
      <c r="H66" s="41">
        <f t="shared" si="4"/>
        <v>1525.6747931105854</v>
      </c>
      <c r="I66" s="41">
        <f t="shared" si="8"/>
        <v>1596.32897447545</v>
      </c>
      <c r="J66" s="41">
        <f t="shared" si="5"/>
        <v>545787.11645561503</v>
      </c>
      <c r="K66" s="36"/>
      <c r="L66" s="36"/>
    </row>
    <row r="67" spans="2:12" x14ac:dyDescent="0.25">
      <c r="B67" s="39">
        <f t="shared" si="0"/>
        <v>65</v>
      </c>
      <c r="C67" s="40">
        <f t="shared" si="1"/>
        <v>45901</v>
      </c>
      <c r="D67" s="41">
        <f t="shared" si="6"/>
        <v>545787.11645561503</v>
      </c>
      <c r="E67" s="41">
        <f t="shared" si="7"/>
        <v>2851.4337675860352</v>
      </c>
      <c r="F67" s="54">
        <f t="shared" si="2"/>
        <v>270.57</v>
      </c>
      <c r="G67" s="41">
        <f t="shared" si="3"/>
        <v>3122.0037675860353</v>
      </c>
      <c r="H67" s="41">
        <f t="shared" si="4"/>
        <v>1530.1246779238247</v>
      </c>
      <c r="I67" s="41">
        <f t="shared" si="8"/>
        <v>1591.8790896622106</v>
      </c>
      <c r="J67" s="41">
        <f t="shared" si="5"/>
        <v>544256.99177769118</v>
      </c>
      <c r="K67" s="36"/>
      <c r="L67" s="36"/>
    </row>
    <row r="68" spans="2:12" x14ac:dyDescent="0.25">
      <c r="B68" s="39">
        <f t="shared" ref="B68:B131" si="9">IF(Values_Entered_2,B67+1,"")</f>
        <v>66</v>
      </c>
      <c r="C68" s="40">
        <f t="shared" ref="C68:C131" si="10">IF(Pay_Num_2&lt;&gt;"",DATE(YEAR(C67),MONTH(C67)+1,DAY(C67)),"")</f>
        <v>45931</v>
      </c>
      <c r="D68" s="41">
        <f t="shared" si="6"/>
        <v>544256.99177769118</v>
      </c>
      <c r="E68" s="41">
        <f t="shared" si="7"/>
        <v>2851.4337675860352</v>
      </c>
      <c r="F68" s="54">
        <f t="shared" ref="F68:F131" si="11">IF(Pay_Num_2&lt;&gt;"",Scheduled_Extra_Payments_2,"")</f>
        <v>270.57</v>
      </c>
      <c r="G68" s="41">
        <f t="shared" ref="G68:G131" si="12">IF(Pay_Num_2&lt;&gt;"",Sched_Pay_2+Extra_Pay_2,"")</f>
        <v>3122.0037675860353</v>
      </c>
      <c r="H68" s="41">
        <f t="shared" ref="H68:H131" si="13">IF(Pay_Num_2&lt;&gt;"",Total_Pay_2-Intr_2,"")</f>
        <v>1534.5875415677694</v>
      </c>
      <c r="I68" s="41">
        <f t="shared" si="8"/>
        <v>1587.4162260182659</v>
      </c>
      <c r="J68" s="41">
        <f t="shared" ref="J68:J131" si="14">IF(Pay_Num_2&lt;&gt;"",Beg_Balance-Princ_2,"")</f>
        <v>542722.40423612343</v>
      </c>
      <c r="K68" s="36"/>
      <c r="L68" s="36"/>
    </row>
    <row r="69" spans="2:12" x14ac:dyDescent="0.25">
      <c r="B69" s="39">
        <f t="shared" si="9"/>
        <v>67</v>
      </c>
      <c r="C69" s="40">
        <f t="shared" si="10"/>
        <v>45962</v>
      </c>
      <c r="D69" s="41">
        <f t="shared" ref="D69:D132" si="15">IF(Pay_Num_2&lt;&gt;"",J68,"")</f>
        <v>542722.40423612343</v>
      </c>
      <c r="E69" s="41">
        <f t="shared" ref="E69:E132" si="16">IF(Pay_Num_2&lt;&gt;"",Scheduled_Monthly_Payment_2,"")</f>
        <v>2851.4337675860352</v>
      </c>
      <c r="F69" s="54">
        <f t="shared" si="11"/>
        <v>270.57</v>
      </c>
      <c r="G69" s="41">
        <f t="shared" si="12"/>
        <v>3122.0037675860353</v>
      </c>
      <c r="H69" s="41">
        <f t="shared" si="13"/>
        <v>1539.0634218973416</v>
      </c>
      <c r="I69" s="41">
        <f t="shared" ref="I69:I132" si="17">IF(Pay_Num_2&lt;&gt;"",Beg_Balance*Interest_Rate_2/12,"")</f>
        <v>1582.9403456886937</v>
      </c>
      <c r="J69" s="41">
        <f t="shared" si="14"/>
        <v>541183.34081422607</v>
      </c>
      <c r="K69" s="36"/>
      <c r="L69" s="36"/>
    </row>
    <row r="70" spans="2:12" x14ac:dyDescent="0.25">
      <c r="B70" s="39">
        <f t="shared" si="9"/>
        <v>68</v>
      </c>
      <c r="C70" s="40">
        <f t="shared" si="10"/>
        <v>45992</v>
      </c>
      <c r="D70" s="41">
        <f t="shared" si="15"/>
        <v>541183.34081422607</v>
      </c>
      <c r="E70" s="41">
        <f t="shared" si="16"/>
        <v>2851.4337675860352</v>
      </c>
      <c r="F70" s="54">
        <f t="shared" si="11"/>
        <v>270.57</v>
      </c>
      <c r="G70" s="41">
        <f t="shared" si="12"/>
        <v>3122.0037675860353</v>
      </c>
      <c r="H70" s="41">
        <f t="shared" si="13"/>
        <v>1543.5523568778758</v>
      </c>
      <c r="I70" s="41">
        <f t="shared" si="17"/>
        <v>1578.4514107081595</v>
      </c>
      <c r="J70" s="41">
        <f t="shared" si="14"/>
        <v>539639.78845734824</v>
      </c>
      <c r="K70" s="36"/>
      <c r="L70" s="36"/>
    </row>
    <row r="71" spans="2:12" x14ac:dyDescent="0.25">
      <c r="B71" s="39">
        <f t="shared" si="9"/>
        <v>69</v>
      </c>
      <c r="C71" s="40">
        <f t="shared" si="10"/>
        <v>46023</v>
      </c>
      <c r="D71" s="41">
        <f t="shared" si="15"/>
        <v>539639.78845734824</v>
      </c>
      <c r="E71" s="41">
        <f t="shared" si="16"/>
        <v>2851.4337675860352</v>
      </c>
      <c r="F71" s="54">
        <f t="shared" si="11"/>
        <v>270.57</v>
      </c>
      <c r="G71" s="41">
        <f t="shared" si="12"/>
        <v>3122.0037675860353</v>
      </c>
      <c r="H71" s="41">
        <f t="shared" si="13"/>
        <v>1548.0543845854361</v>
      </c>
      <c r="I71" s="41">
        <f t="shared" si="17"/>
        <v>1573.9493830005993</v>
      </c>
      <c r="J71" s="41">
        <f t="shared" si="14"/>
        <v>538091.73407276277</v>
      </c>
      <c r="K71" s="36"/>
      <c r="L71" s="36"/>
    </row>
    <row r="72" spans="2:12" x14ac:dyDescent="0.25">
      <c r="B72" s="39">
        <f t="shared" si="9"/>
        <v>70</v>
      </c>
      <c r="C72" s="40">
        <f t="shared" si="10"/>
        <v>46054</v>
      </c>
      <c r="D72" s="41">
        <f t="shared" si="15"/>
        <v>538091.73407276277</v>
      </c>
      <c r="E72" s="41">
        <f t="shared" si="16"/>
        <v>2851.4337675860352</v>
      </c>
      <c r="F72" s="54">
        <f t="shared" si="11"/>
        <v>270.57</v>
      </c>
      <c r="G72" s="41">
        <f t="shared" si="12"/>
        <v>3122.0037675860353</v>
      </c>
      <c r="H72" s="41">
        <f t="shared" si="13"/>
        <v>1552.5695432071439</v>
      </c>
      <c r="I72" s="41">
        <f t="shared" si="17"/>
        <v>1569.4342243788915</v>
      </c>
      <c r="J72" s="41">
        <f t="shared" si="14"/>
        <v>536539.16452955559</v>
      </c>
      <c r="K72" s="36"/>
      <c r="L72" s="36"/>
    </row>
    <row r="73" spans="2:12" x14ac:dyDescent="0.25">
      <c r="B73" s="39">
        <f t="shared" si="9"/>
        <v>71</v>
      </c>
      <c r="C73" s="40">
        <f t="shared" si="10"/>
        <v>46082</v>
      </c>
      <c r="D73" s="41">
        <f t="shared" si="15"/>
        <v>536539.16452955559</v>
      </c>
      <c r="E73" s="41">
        <f t="shared" si="16"/>
        <v>2851.4337675860352</v>
      </c>
      <c r="F73" s="54">
        <f t="shared" si="11"/>
        <v>270.57</v>
      </c>
      <c r="G73" s="41">
        <f t="shared" si="12"/>
        <v>3122.0037675860353</v>
      </c>
      <c r="H73" s="41">
        <f t="shared" si="13"/>
        <v>1557.0978710414979</v>
      </c>
      <c r="I73" s="41">
        <f t="shared" si="17"/>
        <v>1564.9058965445374</v>
      </c>
      <c r="J73" s="41">
        <f t="shared" si="14"/>
        <v>534982.06665851409</v>
      </c>
      <c r="K73" s="36"/>
      <c r="L73" s="36"/>
    </row>
    <row r="74" spans="2:12" x14ac:dyDescent="0.25">
      <c r="B74" s="39">
        <f t="shared" si="9"/>
        <v>72</v>
      </c>
      <c r="C74" s="40">
        <f t="shared" si="10"/>
        <v>46113</v>
      </c>
      <c r="D74" s="41">
        <f t="shared" si="15"/>
        <v>534982.06665851409</v>
      </c>
      <c r="E74" s="41">
        <f t="shared" si="16"/>
        <v>2851.4337675860352</v>
      </c>
      <c r="F74" s="54">
        <f t="shared" si="11"/>
        <v>270.57</v>
      </c>
      <c r="G74" s="41">
        <f t="shared" si="12"/>
        <v>3122.0037675860353</v>
      </c>
      <c r="H74" s="41">
        <f t="shared" si="13"/>
        <v>1561.6394064987023</v>
      </c>
      <c r="I74" s="41">
        <f t="shared" si="17"/>
        <v>1560.364361087333</v>
      </c>
      <c r="J74" s="41">
        <f t="shared" si="14"/>
        <v>533420.42725201533</v>
      </c>
      <c r="K74" s="36"/>
      <c r="L74" s="36"/>
    </row>
    <row r="75" spans="2:12" x14ac:dyDescent="0.25">
      <c r="B75" s="39">
        <f t="shared" si="9"/>
        <v>73</v>
      </c>
      <c r="C75" s="40">
        <f t="shared" si="10"/>
        <v>46143</v>
      </c>
      <c r="D75" s="41">
        <f t="shared" si="15"/>
        <v>533420.42725201533</v>
      </c>
      <c r="E75" s="41">
        <f t="shared" si="16"/>
        <v>2851.4337675860352</v>
      </c>
      <c r="F75" s="54">
        <f t="shared" si="11"/>
        <v>270.57</v>
      </c>
      <c r="G75" s="41">
        <f t="shared" si="12"/>
        <v>3122.0037675860353</v>
      </c>
      <c r="H75" s="41">
        <f t="shared" si="13"/>
        <v>1566.1941881009905</v>
      </c>
      <c r="I75" s="41">
        <f t="shared" si="17"/>
        <v>1555.8095794850449</v>
      </c>
      <c r="J75" s="41">
        <f t="shared" si="14"/>
        <v>531854.23306391435</v>
      </c>
      <c r="K75" s="36"/>
      <c r="L75" s="36"/>
    </row>
    <row r="76" spans="2:12" x14ac:dyDescent="0.25">
      <c r="B76" s="39">
        <f t="shared" si="9"/>
        <v>74</v>
      </c>
      <c r="C76" s="40">
        <f t="shared" si="10"/>
        <v>46174</v>
      </c>
      <c r="D76" s="41">
        <f t="shared" si="15"/>
        <v>531854.23306391435</v>
      </c>
      <c r="E76" s="41">
        <f t="shared" si="16"/>
        <v>2851.4337675860352</v>
      </c>
      <c r="F76" s="54">
        <f t="shared" si="11"/>
        <v>270.57</v>
      </c>
      <c r="G76" s="41">
        <f t="shared" si="12"/>
        <v>3122.0037675860353</v>
      </c>
      <c r="H76" s="41">
        <f t="shared" si="13"/>
        <v>1570.7622544829517</v>
      </c>
      <c r="I76" s="41">
        <f t="shared" si="17"/>
        <v>1551.2415131030837</v>
      </c>
      <c r="J76" s="41">
        <f t="shared" si="14"/>
        <v>530283.4708094314</v>
      </c>
      <c r="K76" s="36"/>
      <c r="L76" s="36"/>
    </row>
    <row r="77" spans="2:12" x14ac:dyDescent="0.25">
      <c r="B77" s="39">
        <f t="shared" si="9"/>
        <v>75</v>
      </c>
      <c r="C77" s="40">
        <f t="shared" si="10"/>
        <v>46204</v>
      </c>
      <c r="D77" s="41">
        <f t="shared" si="15"/>
        <v>530283.4708094314</v>
      </c>
      <c r="E77" s="41">
        <f t="shared" si="16"/>
        <v>2851.4337675860352</v>
      </c>
      <c r="F77" s="54">
        <f t="shared" si="11"/>
        <v>270.57</v>
      </c>
      <c r="G77" s="41">
        <f t="shared" si="12"/>
        <v>3122.0037675860353</v>
      </c>
      <c r="H77" s="41">
        <f t="shared" si="13"/>
        <v>1575.3436443918604</v>
      </c>
      <c r="I77" s="41">
        <f t="shared" si="17"/>
        <v>1546.660123194175</v>
      </c>
      <c r="J77" s="41">
        <f t="shared" si="14"/>
        <v>528708.12716503954</v>
      </c>
      <c r="K77" s="36"/>
      <c r="L77" s="36"/>
    </row>
    <row r="78" spans="2:12" x14ac:dyDescent="0.25">
      <c r="B78" s="39">
        <f t="shared" si="9"/>
        <v>76</v>
      </c>
      <c r="C78" s="40">
        <f t="shared" si="10"/>
        <v>46235</v>
      </c>
      <c r="D78" s="41">
        <f t="shared" si="15"/>
        <v>528708.12716503954</v>
      </c>
      <c r="E78" s="41">
        <f t="shared" si="16"/>
        <v>2851.4337675860352</v>
      </c>
      <c r="F78" s="54">
        <f t="shared" si="11"/>
        <v>270.57</v>
      </c>
      <c r="G78" s="41">
        <f t="shared" si="12"/>
        <v>3122.0037675860353</v>
      </c>
      <c r="H78" s="41">
        <f t="shared" si="13"/>
        <v>1579.9383966880034</v>
      </c>
      <c r="I78" s="41">
        <f t="shared" si="17"/>
        <v>1542.0653708980319</v>
      </c>
      <c r="J78" s="41">
        <f t="shared" si="14"/>
        <v>527128.18876835157</v>
      </c>
      <c r="K78" s="36"/>
      <c r="L78" s="36"/>
    </row>
    <row r="79" spans="2:12" x14ac:dyDescent="0.25">
      <c r="B79" s="39">
        <f t="shared" si="9"/>
        <v>77</v>
      </c>
      <c r="C79" s="40">
        <f t="shared" si="10"/>
        <v>46266</v>
      </c>
      <c r="D79" s="41">
        <f t="shared" si="15"/>
        <v>527128.18876835157</v>
      </c>
      <c r="E79" s="41">
        <f t="shared" si="16"/>
        <v>2851.4337675860352</v>
      </c>
      <c r="F79" s="54">
        <f t="shared" si="11"/>
        <v>270.57</v>
      </c>
      <c r="G79" s="41">
        <f t="shared" si="12"/>
        <v>3122.0037675860353</v>
      </c>
      <c r="H79" s="41">
        <f t="shared" si="13"/>
        <v>1584.5465503450098</v>
      </c>
      <c r="I79" s="41">
        <f t="shared" si="17"/>
        <v>1537.4572172410255</v>
      </c>
      <c r="J79" s="41">
        <f t="shared" si="14"/>
        <v>525543.64221800654</v>
      </c>
      <c r="K79" s="36"/>
      <c r="L79" s="36"/>
    </row>
    <row r="80" spans="2:12" x14ac:dyDescent="0.25">
      <c r="B80" s="39">
        <f t="shared" si="9"/>
        <v>78</v>
      </c>
      <c r="C80" s="40">
        <f t="shared" si="10"/>
        <v>46296</v>
      </c>
      <c r="D80" s="41">
        <f t="shared" si="15"/>
        <v>525543.64221800654</v>
      </c>
      <c r="E80" s="41">
        <f t="shared" si="16"/>
        <v>2851.4337675860352</v>
      </c>
      <c r="F80" s="54">
        <f t="shared" si="11"/>
        <v>270.57</v>
      </c>
      <c r="G80" s="41">
        <f t="shared" si="12"/>
        <v>3122.0037675860353</v>
      </c>
      <c r="H80" s="41">
        <f t="shared" si="13"/>
        <v>1589.1681444501826</v>
      </c>
      <c r="I80" s="41">
        <f t="shared" si="17"/>
        <v>1532.8356231358528</v>
      </c>
      <c r="J80" s="41">
        <f t="shared" si="14"/>
        <v>523954.47407355637</v>
      </c>
      <c r="K80" s="36"/>
      <c r="L80" s="36"/>
    </row>
    <row r="81" spans="2:12" x14ac:dyDescent="0.25">
      <c r="B81" s="39">
        <f t="shared" si="9"/>
        <v>79</v>
      </c>
      <c r="C81" s="40">
        <f t="shared" si="10"/>
        <v>46327</v>
      </c>
      <c r="D81" s="41">
        <f t="shared" si="15"/>
        <v>523954.47407355637</v>
      </c>
      <c r="E81" s="41">
        <f t="shared" si="16"/>
        <v>2851.4337675860352</v>
      </c>
      <c r="F81" s="54">
        <f t="shared" si="11"/>
        <v>270.57</v>
      </c>
      <c r="G81" s="41">
        <f t="shared" si="12"/>
        <v>3122.0037675860353</v>
      </c>
      <c r="H81" s="41">
        <f t="shared" si="13"/>
        <v>1593.8032182048289</v>
      </c>
      <c r="I81" s="41">
        <f t="shared" si="17"/>
        <v>1528.2005493812064</v>
      </c>
      <c r="J81" s="41">
        <f t="shared" si="14"/>
        <v>522360.67085535155</v>
      </c>
      <c r="K81" s="36"/>
      <c r="L81" s="36"/>
    </row>
    <row r="82" spans="2:12" x14ac:dyDescent="0.25">
      <c r="B82" s="39">
        <f t="shared" si="9"/>
        <v>80</v>
      </c>
      <c r="C82" s="40">
        <f t="shared" si="10"/>
        <v>46357</v>
      </c>
      <c r="D82" s="41">
        <f t="shared" si="15"/>
        <v>522360.67085535155</v>
      </c>
      <c r="E82" s="41">
        <f t="shared" si="16"/>
        <v>2851.4337675860352</v>
      </c>
      <c r="F82" s="54">
        <f t="shared" si="11"/>
        <v>270.57</v>
      </c>
      <c r="G82" s="41">
        <f t="shared" si="12"/>
        <v>3122.0037675860353</v>
      </c>
      <c r="H82" s="41">
        <f t="shared" si="13"/>
        <v>1598.4518109245932</v>
      </c>
      <c r="I82" s="41">
        <f t="shared" si="17"/>
        <v>1523.5519566614421</v>
      </c>
      <c r="J82" s="41">
        <f t="shared" si="14"/>
        <v>520762.21904442698</v>
      </c>
      <c r="K82" s="36"/>
      <c r="L82" s="36"/>
    </row>
    <row r="83" spans="2:12" x14ac:dyDescent="0.25">
      <c r="B83" s="39">
        <f t="shared" si="9"/>
        <v>81</v>
      </c>
      <c r="C83" s="40">
        <f t="shared" si="10"/>
        <v>46388</v>
      </c>
      <c r="D83" s="41">
        <f t="shared" si="15"/>
        <v>520762.21904442698</v>
      </c>
      <c r="E83" s="41">
        <f t="shared" si="16"/>
        <v>2851.4337675860352</v>
      </c>
      <c r="F83" s="54">
        <f t="shared" si="11"/>
        <v>270.57</v>
      </c>
      <c r="G83" s="41">
        <f t="shared" si="12"/>
        <v>3122.0037675860353</v>
      </c>
      <c r="H83" s="41">
        <f t="shared" si="13"/>
        <v>1603.1139620397896</v>
      </c>
      <c r="I83" s="41">
        <f t="shared" si="17"/>
        <v>1518.8898055462457</v>
      </c>
      <c r="J83" s="41">
        <f t="shared" si="14"/>
        <v>519159.10508238716</v>
      </c>
      <c r="K83" s="36"/>
      <c r="L83" s="36"/>
    </row>
    <row r="84" spans="2:12" x14ac:dyDescent="0.25">
      <c r="B84" s="39">
        <f t="shared" si="9"/>
        <v>82</v>
      </c>
      <c r="C84" s="40">
        <f t="shared" si="10"/>
        <v>46419</v>
      </c>
      <c r="D84" s="41">
        <f t="shared" si="15"/>
        <v>519159.10508238716</v>
      </c>
      <c r="E84" s="41">
        <f t="shared" si="16"/>
        <v>2851.4337675860352</v>
      </c>
      <c r="F84" s="54">
        <f t="shared" si="11"/>
        <v>270.57</v>
      </c>
      <c r="G84" s="41">
        <f t="shared" si="12"/>
        <v>3122.0037675860353</v>
      </c>
      <c r="H84" s="41">
        <f t="shared" si="13"/>
        <v>1607.7897110957394</v>
      </c>
      <c r="I84" s="41">
        <f t="shared" si="17"/>
        <v>1514.2140564902959</v>
      </c>
      <c r="J84" s="41">
        <f t="shared" si="14"/>
        <v>517551.31537129142</v>
      </c>
      <c r="K84" s="36"/>
      <c r="L84" s="36"/>
    </row>
    <row r="85" spans="2:12" x14ac:dyDescent="0.25">
      <c r="B85" s="39">
        <f t="shared" si="9"/>
        <v>83</v>
      </c>
      <c r="C85" s="40">
        <f t="shared" si="10"/>
        <v>46447</v>
      </c>
      <c r="D85" s="41">
        <f t="shared" si="15"/>
        <v>517551.31537129142</v>
      </c>
      <c r="E85" s="41">
        <f t="shared" si="16"/>
        <v>2851.4337675860352</v>
      </c>
      <c r="F85" s="54">
        <f t="shared" si="11"/>
        <v>270.57</v>
      </c>
      <c r="G85" s="41">
        <f t="shared" si="12"/>
        <v>3122.0037675860353</v>
      </c>
      <c r="H85" s="41">
        <f t="shared" si="13"/>
        <v>1612.4790977531018</v>
      </c>
      <c r="I85" s="41">
        <f t="shared" si="17"/>
        <v>1509.5246698329336</v>
      </c>
      <c r="J85" s="41">
        <f t="shared" si="14"/>
        <v>515938.8362735383</v>
      </c>
      <c r="K85" s="36"/>
      <c r="L85" s="36"/>
    </row>
    <row r="86" spans="2:12" x14ac:dyDescent="0.25">
      <c r="B86" s="58">
        <f t="shared" si="9"/>
        <v>84</v>
      </c>
      <c r="C86" s="59">
        <f t="shared" si="10"/>
        <v>46478</v>
      </c>
      <c r="D86" s="60">
        <f t="shared" si="15"/>
        <v>515938.8362735383</v>
      </c>
      <c r="E86" s="60">
        <f t="shared" si="16"/>
        <v>2851.4337675860352</v>
      </c>
      <c r="F86" s="61">
        <f t="shared" si="11"/>
        <v>270.57</v>
      </c>
      <c r="G86" s="60">
        <f t="shared" si="12"/>
        <v>3122.0037675860353</v>
      </c>
      <c r="H86" s="60">
        <f t="shared" si="13"/>
        <v>1617.1821617882154</v>
      </c>
      <c r="I86" s="60">
        <f t="shared" si="17"/>
        <v>1504.82160579782</v>
      </c>
      <c r="J86" s="60">
        <f t="shared" si="14"/>
        <v>514321.65411175007</v>
      </c>
      <c r="K86" s="36"/>
      <c r="L86" s="36"/>
    </row>
    <row r="87" spans="2:12" x14ac:dyDescent="0.25">
      <c r="B87" s="39">
        <f t="shared" si="9"/>
        <v>85</v>
      </c>
      <c r="C87" s="40">
        <f t="shared" si="10"/>
        <v>46508</v>
      </c>
      <c r="D87" s="41">
        <f t="shared" si="15"/>
        <v>514321.65411175007</v>
      </c>
      <c r="E87" s="41">
        <f t="shared" si="16"/>
        <v>2851.4337675860352</v>
      </c>
      <c r="F87" s="54">
        <f t="shared" si="11"/>
        <v>270.57</v>
      </c>
      <c r="G87" s="41">
        <f t="shared" si="12"/>
        <v>3122.0037675860353</v>
      </c>
      <c r="H87" s="41">
        <f t="shared" si="13"/>
        <v>1621.8989430934309</v>
      </c>
      <c r="I87" s="41">
        <f t="shared" si="17"/>
        <v>1500.1048244926044</v>
      </c>
      <c r="J87" s="41">
        <f t="shared" si="14"/>
        <v>512699.75516865664</v>
      </c>
      <c r="K87" s="36"/>
      <c r="L87" s="36"/>
    </row>
    <row r="88" spans="2:12" x14ac:dyDescent="0.25">
      <c r="B88" s="39">
        <f t="shared" si="9"/>
        <v>86</v>
      </c>
      <c r="C88" s="40">
        <f t="shared" si="10"/>
        <v>46539</v>
      </c>
      <c r="D88" s="41">
        <f t="shared" si="15"/>
        <v>512699.75516865664</v>
      </c>
      <c r="E88" s="41">
        <f t="shared" si="16"/>
        <v>2851.4337675860352</v>
      </c>
      <c r="F88" s="54">
        <f t="shared" si="11"/>
        <v>270.57</v>
      </c>
      <c r="G88" s="41">
        <f t="shared" si="12"/>
        <v>3122.0037675860353</v>
      </c>
      <c r="H88" s="41">
        <f t="shared" si="13"/>
        <v>1626.6294816774532</v>
      </c>
      <c r="I88" s="41">
        <f t="shared" si="17"/>
        <v>1495.3742859085821</v>
      </c>
      <c r="J88" s="41">
        <f t="shared" si="14"/>
        <v>511073.12568697921</v>
      </c>
      <c r="K88" s="36"/>
      <c r="L88" s="36"/>
    </row>
    <row r="89" spans="2:12" x14ac:dyDescent="0.25">
      <c r="B89" s="39">
        <f t="shared" si="9"/>
        <v>87</v>
      </c>
      <c r="C89" s="40">
        <f t="shared" si="10"/>
        <v>46569</v>
      </c>
      <c r="D89" s="41">
        <f t="shared" si="15"/>
        <v>511073.12568697921</v>
      </c>
      <c r="E89" s="41">
        <f t="shared" si="16"/>
        <v>2851.4337675860352</v>
      </c>
      <c r="F89" s="54">
        <f t="shared" si="11"/>
        <v>270.57</v>
      </c>
      <c r="G89" s="41">
        <f t="shared" si="12"/>
        <v>3122.0037675860353</v>
      </c>
      <c r="H89" s="41">
        <f t="shared" si="13"/>
        <v>1631.3738176656791</v>
      </c>
      <c r="I89" s="41">
        <f t="shared" si="17"/>
        <v>1490.6299499203562</v>
      </c>
      <c r="J89" s="41">
        <f t="shared" si="14"/>
        <v>509441.75186931354</v>
      </c>
      <c r="K89" s="36"/>
      <c r="L89" s="36"/>
    </row>
    <row r="90" spans="2:12" x14ac:dyDescent="0.25">
      <c r="B90" s="39">
        <f t="shared" si="9"/>
        <v>88</v>
      </c>
      <c r="C90" s="40">
        <f t="shared" si="10"/>
        <v>46600</v>
      </c>
      <c r="D90" s="41">
        <f t="shared" si="15"/>
        <v>509441.75186931354</v>
      </c>
      <c r="E90" s="41">
        <f t="shared" si="16"/>
        <v>2851.4337675860352</v>
      </c>
      <c r="F90" s="54">
        <f t="shared" si="11"/>
        <v>270.57</v>
      </c>
      <c r="G90" s="41">
        <f t="shared" si="12"/>
        <v>3122.0037675860353</v>
      </c>
      <c r="H90" s="41">
        <f t="shared" si="13"/>
        <v>1636.1319913005375</v>
      </c>
      <c r="I90" s="41">
        <f t="shared" si="17"/>
        <v>1485.8717762854978</v>
      </c>
      <c r="J90" s="41">
        <f t="shared" si="14"/>
        <v>507805.61987801298</v>
      </c>
      <c r="K90" s="36"/>
      <c r="L90" s="36"/>
    </row>
    <row r="91" spans="2:12" x14ac:dyDescent="0.25">
      <c r="B91" s="39">
        <f t="shared" si="9"/>
        <v>89</v>
      </c>
      <c r="C91" s="40">
        <f t="shared" si="10"/>
        <v>46631</v>
      </c>
      <c r="D91" s="41">
        <f t="shared" si="15"/>
        <v>507805.61987801298</v>
      </c>
      <c r="E91" s="41">
        <f t="shared" si="16"/>
        <v>2851.4337675860352</v>
      </c>
      <c r="F91" s="54">
        <f t="shared" si="11"/>
        <v>270.57</v>
      </c>
      <c r="G91" s="41">
        <f t="shared" si="12"/>
        <v>3122.0037675860353</v>
      </c>
      <c r="H91" s="41">
        <f t="shared" si="13"/>
        <v>1640.9040429418305</v>
      </c>
      <c r="I91" s="41">
        <f t="shared" si="17"/>
        <v>1481.0997246442048</v>
      </c>
      <c r="J91" s="41">
        <f t="shared" si="14"/>
        <v>506164.71583507117</v>
      </c>
      <c r="K91" s="36"/>
      <c r="L91" s="36"/>
    </row>
    <row r="92" spans="2:12" x14ac:dyDescent="0.25">
      <c r="B92" s="39">
        <f t="shared" si="9"/>
        <v>90</v>
      </c>
      <c r="C92" s="40">
        <f t="shared" si="10"/>
        <v>46661</v>
      </c>
      <c r="D92" s="41">
        <f t="shared" si="15"/>
        <v>506164.71583507117</v>
      </c>
      <c r="E92" s="41">
        <f t="shared" si="16"/>
        <v>2851.4337675860352</v>
      </c>
      <c r="F92" s="54">
        <f t="shared" si="11"/>
        <v>270.57</v>
      </c>
      <c r="G92" s="41">
        <f t="shared" si="12"/>
        <v>3122.0037675860353</v>
      </c>
      <c r="H92" s="41">
        <f t="shared" si="13"/>
        <v>1645.6900130670776</v>
      </c>
      <c r="I92" s="41">
        <f t="shared" si="17"/>
        <v>1476.3137545189577</v>
      </c>
      <c r="J92" s="41">
        <f t="shared" si="14"/>
        <v>504519.02582200407</v>
      </c>
      <c r="K92" s="36"/>
      <c r="L92" s="36"/>
    </row>
    <row r="93" spans="2:12" x14ac:dyDescent="0.25">
      <c r="B93" s="39">
        <f t="shared" si="9"/>
        <v>91</v>
      </c>
      <c r="C93" s="40">
        <f t="shared" si="10"/>
        <v>46692</v>
      </c>
      <c r="D93" s="41">
        <f t="shared" si="15"/>
        <v>504519.02582200407</v>
      </c>
      <c r="E93" s="41">
        <f t="shared" si="16"/>
        <v>2851.4337675860352</v>
      </c>
      <c r="F93" s="54">
        <f t="shared" si="11"/>
        <v>270.57</v>
      </c>
      <c r="G93" s="41">
        <f t="shared" si="12"/>
        <v>3122.0037675860353</v>
      </c>
      <c r="H93" s="41">
        <f t="shared" si="13"/>
        <v>1650.4899422718568</v>
      </c>
      <c r="I93" s="41">
        <f t="shared" si="17"/>
        <v>1471.5138253141786</v>
      </c>
      <c r="J93" s="41">
        <f t="shared" si="14"/>
        <v>502868.53587973223</v>
      </c>
      <c r="K93" s="36"/>
      <c r="L93" s="36"/>
    </row>
    <row r="94" spans="2:12" x14ac:dyDescent="0.25">
      <c r="B94" s="39">
        <f t="shared" si="9"/>
        <v>92</v>
      </c>
      <c r="C94" s="40">
        <f t="shared" si="10"/>
        <v>46722</v>
      </c>
      <c r="D94" s="41">
        <f t="shared" si="15"/>
        <v>502868.53587973223</v>
      </c>
      <c r="E94" s="41">
        <f t="shared" si="16"/>
        <v>2851.4337675860352</v>
      </c>
      <c r="F94" s="54">
        <f t="shared" si="11"/>
        <v>270.57</v>
      </c>
      <c r="G94" s="41">
        <f t="shared" si="12"/>
        <v>3122.0037675860353</v>
      </c>
      <c r="H94" s="41">
        <f t="shared" si="13"/>
        <v>1655.3038712701496</v>
      </c>
      <c r="I94" s="41">
        <f t="shared" si="17"/>
        <v>1466.6998963158858</v>
      </c>
      <c r="J94" s="41">
        <f t="shared" si="14"/>
        <v>501213.23200846207</v>
      </c>
      <c r="K94" s="36"/>
      <c r="L94" s="36"/>
    </row>
    <row r="95" spans="2:12" x14ac:dyDescent="0.25">
      <c r="B95" s="39">
        <f t="shared" si="9"/>
        <v>93</v>
      </c>
      <c r="C95" s="40">
        <f t="shared" si="10"/>
        <v>46753</v>
      </c>
      <c r="D95" s="41">
        <f t="shared" si="15"/>
        <v>501213.23200846207</v>
      </c>
      <c r="E95" s="41">
        <f t="shared" si="16"/>
        <v>2851.4337675860352</v>
      </c>
      <c r="F95" s="54">
        <f t="shared" si="11"/>
        <v>270.57</v>
      </c>
      <c r="G95" s="41">
        <f t="shared" si="12"/>
        <v>3122.0037675860353</v>
      </c>
      <c r="H95" s="41">
        <f t="shared" si="13"/>
        <v>1660.1318408946875</v>
      </c>
      <c r="I95" s="41">
        <f t="shared" si="17"/>
        <v>1461.8719266913479</v>
      </c>
      <c r="J95" s="41">
        <f t="shared" si="14"/>
        <v>499553.10016756738</v>
      </c>
      <c r="K95" s="36"/>
      <c r="L95" s="36"/>
    </row>
    <row r="96" spans="2:12" x14ac:dyDescent="0.25">
      <c r="B96" s="39">
        <f t="shared" si="9"/>
        <v>94</v>
      </c>
      <c r="C96" s="40">
        <f t="shared" si="10"/>
        <v>46784</v>
      </c>
      <c r="D96" s="41">
        <f t="shared" si="15"/>
        <v>499553.10016756738</v>
      </c>
      <c r="E96" s="41">
        <f t="shared" si="16"/>
        <v>2851.4337675860352</v>
      </c>
      <c r="F96" s="54">
        <f t="shared" si="11"/>
        <v>270.57</v>
      </c>
      <c r="G96" s="41">
        <f t="shared" si="12"/>
        <v>3122.0037675860353</v>
      </c>
      <c r="H96" s="41">
        <f t="shared" si="13"/>
        <v>1664.973892097297</v>
      </c>
      <c r="I96" s="41">
        <f t="shared" si="17"/>
        <v>1457.0298754887383</v>
      </c>
      <c r="J96" s="41">
        <f t="shared" si="14"/>
        <v>497888.12627547007</v>
      </c>
      <c r="K96" s="36"/>
      <c r="L96" s="36"/>
    </row>
    <row r="97" spans="2:12" x14ac:dyDescent="0.25">
      <c r="B97" s="39">
        <f t="shared" si="9"/>
        <v>95</v>
      </c>
      <c r="C97" s="40">
        <f t="shared" si="10"/>
        <v>46813</v>
      </c>
      <c r="D97" s="41">
        <f t="shared" si="15"/>
        <v>497888.12627547007</v>
      </c>
      <c r="E97" s="41">
        <f t="shared" si="16"/>
        <v>2851.4337675860352</v>
      </c>
      <c r="F97" s="54">
        <f t="shared" si="11"/>
        <v>270.57</v>
      </c>
      <c r="G97" s="41">
        <f t="shared" si="12"/>
        <v>3122.0037675860353</v>
      </c>
      <c r="H97" s="41">
        <f t="shared" si="13"/>
        <v>1669.8300659492475</v>
      </c>
      <c r="I97" s="41">
        <f t="shared" si="17"/>
        <v>1452.1737016367879</v>
      </c>
      <c r="J97" s="41">
        <f t="shared" si="14"/>
        <v>496218.29620952083</v>
      </c>
      <c r="K97" s="36"/>
      <c r="L97" s="36"/>
    </row>
    <row r="98" spans="2:12" x14ac:dyDescent="0.25">
      <c r="B98" s="39">
        <f t="shared" si="9"/>
        <v>96</v>
      </c>
      <c r="C98" s="40">
        <f t="shared" si="10"/>
        <v>46844</v>
      </c>
      <c r="D98" s="41">
        <f t="shared" si="15"/>
        <v>496218.29620952083</v>
      </c>
      <c r="E98" s="41">
        <f t="shared" si="16"/>
        <v>2851.4337675860352</v>
      </c>
      <c r="F98" s="54">
        <f t="shared" si="11"/>
        <v>270.57</v>
      </c>
      <c r="G98" s="41">
        <f t="shared" si="12"/>
        <v>3122.0037675860353</v>
      </c>
      <c r="H98" s="41">
        <f t="shared" si="13"/>
        <v>1674.7004036415995</v>
      </c>
      <c r="I98" s="41">
        <f t="shared" si="17"/>
        <v>1447.3033639444359</v>
      </c>
      <c r="J98" s="41">
        <f t="shared" si="14"/>
        <v>494543.59580587922</v>
      </c>
      <c r="K98" s="36"/>
      <c r="L98" s="36"/>
    </row>
    <row r="99" spans="2:12" x14ac:dyDescent="0.25">
      <c r="B99" s="39">
        <f t="shared" si="9"/>
        <v>97</v>
      </c>
      <c r="C99" s="40">
        <f t="shared" si="10"/>
        <v>46874</v>
      </c>
      <c r="D99" s="41">
        <f t="shared" si="15"/>
        <v>494543.59580587922</v>
      </c>
      <c r="E99" s="41">
        <f t="shared" si="16"/>
        <v>2851.4337675860352</v>
      </c>
      <c r="F99" s="54">
        <f t="shared" si="11"/>
        <v>270.57</v>
      </c>
      <c r="G99" s="41">
        <f t="shared" si="12"/>
        <v>3122.0037675860353</v>
      </c>
      <c r="H99" s="41">
        <f t="shared" si="13"/>
        <v>1679.5849464855542</v>
      </c>
      <c r="I99" s="41">
        <f t="shared" si="17"/>
        <v>1442.4188211004812</v>
      </c>
      <c r="J99" s="41">
        <f t="shared" si="14"/>
        <v>492864.01085939369</v>
      </c>
      <c r="K99" s="36"/>
      <c r="L99" s="36"/>
    </row>
    <row r="100" spans="2:12" x14ac:dyDescent="0.25">
      <c r="B100" s="39">
        <f t="shared" si="9"/>
        <v>98</v>
      </c>
      <c r="C100" s="40">
        <f t="shared" si="10"/>
        <v>46905</v>
      </c>
      <c r="D100" s="41">
        <f t="shared" si="15"/>
        <v>492864.01085939369</v>
      </c>
      <c r="E100" s="41">
        <f t="shared" si="16"/>
        <v>2851.4337675860352</v>
      </c>
      <c r="F100" s="54">
        <f t="shared" si="11"/>
        <v>270.57</v>
      </c>
      <c r="G100" s="41">
        <f t="shared" si="12"/>
        <v>3122.0037675860353</v>
      </c>
      <c r="H100" s="41">
        <f t="shared" si="13"/>
        <v>1684.4837359128037</v>
      </c>
      <c r="I100" s="41">
        <f t="shared" si="17"/>
        <v>1437.5200316732316</v>
      </c>
      <c r="J100" s="41">
        <f t="shared" si="14"/>
        <v>491179.52712348086</v>
      </c>
      <c r="K100" s="36"/>
      <c r="L100" s="36"/>
    </row>
    <row r="101" spans="2:12" x14ac:dyDescent="0.25">
      <c r="B101" s="39">
        <f t="shared" si="9"/>
        <v>99</v>
      </c>
      <c r="C101" s="40">
        <f t="shared" si="10"/>
        <v>46935</v>
      </c>
      <c r="D101" s="41">
        <f t="shared" si="15"/>
        <v>491179.52712348086</v>
      </c>
      <c r="E101" s="41">
        <f t="shared" si="16"/>
        <v>2851.4337675860352</v>
      </c>
      <c r="F101" s="54">
        <f t="shared" si="11"/>
        <v>270.57</v>
      </c>
      <c r="G101" s="41">
        <f t="shared" si="12"/>
        <v>3122.0037675860353</v>
      </c>
      <c r="H101" s="41">
        <f t="shared" si="13"/>
        <v>1689.3968134758827</v>
      </c>
      <c r="I101" s="41">
        <f t="shared" si="17"/>
        <v>1432.6069541101526</v>
      </c>
      <c r="J101" s="41">
        <f t="shared" si="14"/>
        <v>489490.13031000498</v>
      </c>
      <c r="K101" s="36"/>
      <c r="L101" s="36"/>
    </row>
    <row r="102" spans="2:12" x14ac:dyDescent="0.25">
      <c r="B102" s="39">
        <f t="shared" si="9"/>
        <v>100</v>
      </c>
      <c r="C102" s="40">
        <f t="shared" si="10"/>
        <v>46966</v>
      </c>
      <c r="D102" s="41">
        <f t="shared" si="15"/>
        <v>489490.13031000498</v>
      </c>
      <c r="E102" s="41">
        <f t="shared" si="16"/>
        <v>2851.4337675860352</v>
      </c>
      <c r="F102" s="54">
        <f t="shared" si="11"/>
        <v>270.57</v>
      </c>
      <c r="G102" s="41">
        <f t="shared" si="12"/>
        <v>3122.0037675860353</v>
      </c>
      <c r="H102" s="41">
        <f t="shared" si="13"/>
        <v>1694.3242208485206</v>
      </c>
      <c r="I102" s="41">
        <f t="shared" si="17"/>
        <v>1427.6795467375148</v>
      </c>
      <c r="J102" s="41">
        <f t="shared" si="14"/>
        <v>487795.80608915648</v>
      </c>
      <c r="K102" s="36"/>
      <c r="L102" s="36"/>
    </row>
    <row r="103" spans="2:12" x14ac:dyDescent="0.25">
      <c r="B103" s="39">
        <f t="shared" si="9"/>
        <v>101</v>
      </c>
      <c r="C103" s="40">
        <f t="shared" si="10"/>
        <v>46997</v>
      </c>
      <c r="D103" s="41">
        <f t="shared" si="15"/>
        <v>487795.80608915648</v>
      </c>
      <c r="E103" s="41">
        <f t="shared" si="16"/>
        <v>2851.4337675860352</v>
      </c>
      <c r="F103" s="54">
        <f t="shared" si="11"/>
        <v>270.57</v>
      </c>
      <c r="G103" s="41">
        <f t="shared" si="12"/>
        <v>3122.0037675860353</v>
      </c>
      <c r="H103" s="41">
        <f t="shared" si="13"/>
        <v>1699.2659998259956</v>
      </c>
      <c r="I103" s="41">
        <f t="shared" si="17"/>
        <v>1422.7377677600398</v>
      </c>
      <c r="J103" s="41">
        <f t="shared" si="14"/>
        <v>486096.54008933046</v>
      </c>
      <c r="K103" s="36"/>
      <c r="L103" s="36"/>
    </row>
    <row r="104" spans="2:12" x14ac:dyDescent="0.25">
      <c r="B104" s="39">
        <f t="shared" si="9"/>
        <v>102</v>
      </c>
      <c r="C104" s="40">
        <f t="shared" si="10"/>
        <v>47027</v>
      </c>
      <c r="D104" s="41">
        <f t="shared" si="15"/>
        <v>486096.54008933046</v>
      </c>
      <c r="E104" s="41">
        <f t="shared" si="16"/>
        <v>2851.4337675860352</v>
      </c>
      <c r="F104" s="54">
        <f t="shared" si="11"/>
        <v>270.57</v>
      </c>
      <c r="G104" s="41">
        <f t="shared" si="12"/>
        <v>3122.0037675860353</v>
      </c>
      <c r="H104" s="41">
        <f t="shared" si="13"/>
        <v>1704.2221923254881</v>
      </c>
      <c r="I104" s="41">
        <f t="shared" si="17"/>
        <v>1417.7815752605472</v>
      </c>
      <c r="J104" s="41">
        <f t="shared" si="14"/>
        <v>484392.31789700495</v>
      </c>
      <c r="K104" s="36"/>
      <c r="L104" s="36"/>
    </row>
    <row r="105" spans="2:12" x14ac:dyDescent="0.25">
      <c r="B105" s="39">
        <f t="shared" si="9"/>
        <v>103</v>
      </c>
      <c r="C105" s="40">
        <f t="shared" si="10"/>
        <v>47058</v>
      </c>
      <c r="D105" s="41">
        <f t="shared" si="15"/>
        <v>484392.31789700495</v>
      </c>
      <c r="E105" s="41">
        <f t="shared" si="16"/>
        <v>2851.4337675860352</v>
      </c>
      <c r="F105" s="54">
        <f t="shared" si="11"/>
        <v>270.57</v>
      </c>
      <c r="G105" s="41">
        <f t="shared" si="12"/>
        <v>3122.0037675860353</v>
      </c>
      <c r="H105" s="41">
        <f t="shared" si="13"/>
        <v>1709.1928403864374</v>
      </c>
      <c r="I105" s="41">
        <f t="shared" si="17"/>
        <v>1412.8109271995979</v>
      </c>
      <c r="J105" s="41">
        <f t="shared" si="14"/>
        <v>482683.12505661853</v>
      </c>
      <c r="K105" s="36"/>
      <c r="L105" s="36"/>
    </row>
    <row r="106" spans="2:12" x14ac:dyDescent="0.25">
      <c r="B106" s="39">
        <f t="shared" si="9"/>
        <v>104</v>
      </c>
      <c r="C106" s="40">
        <f t="shared" si="10"/>
        <v>47088</v>
      </c>
      <c r="D106" s="41">
        <f t="shared" si="15"/>
        <v>482683.12505661853</v>
      </c>
      <c r="E106" s="41">
        <f t="shared" si="16"/>
        <v>2851.4337675860352</v>
      </c>
      <c r="F106" s="54">
        <f t="shared" si="11"/>
        <v>270.57</v>
      </c>
      <c r="G106" s="41">
        <f t="shared" si="12"/>
        <v>3122.0037675860353</v>
      </c>
      <c r="H106" s="41">
        <f t="shared" si="13"/>
        <v>1714.1779861708978</v>
      </c>
      <c r="I106" s="41">
        <f t="shared" si="17"/>
        <v>1407.8257814151375</v>
      </c>
      <c r="J106" s="41">
        <f t="shared" si="14"/>
        <v>480968.94707044761</v>
      </c>
      <c r="K106" s="36"/>
      <c r="L106" s="36"/>
    </row>
    <row r="107" spans="2:12" x14ac:dyDescent="0.25">
      <c r="B107" s="39">
        <f t="shared" si="9"/>
        <v>105</v>
      </c>
      <c r="C107" s="40">
        <f t="shared" si="10"/>
        <v>47119</v>
      </c>
      <c r="D107" s="41">
        <f t="shared" si="15"/>
        <v>480968.94707044761</v>
      </c>
      <c r="E107" s="41">
        <f t="shared" si="16"/>
        <v>2851.4337675860352</v>
      </c>
      <c r="F107" s="54">
        <f t="shared" si="11"/>
        <v>270.57</v>
      </c>
      <c r="G107" s="41">
        <f t="shared" si="12"/>
        <v>3122.0037675860353</v>
      </c>
      <c r="H107" s="41">
        <f t="shared" si="13"/>
        <v>1719.1776719638963</v>
      </c>
      <c r="I107" s="41">
        <f t="shared" si="17"/>
        <v>1402.8260956221391</v>
      </c>
      <c r="J107" s="41">
        <f t="shared" si="14"/>
        <v>479249.76939848374</v>
      </c>
      <c r="K107" s="36"/>
      <c r="L107" s="36"/>
    </row>
    <row r="108" spans="2:12" x14ac:dyDescent="0.25">
      <c r="B108" s="39">
        <f t="shared" si="9"/>
        <v>106</v>
      </c>
      <c r="C108" s="40">
        <f t="shared" si="10"/>
        <v>47150</v>
      </c>
      <c r="D108" s="41">
        <f t="shared" si="15"/>
        <v>479249.76939848374</v>
      </c>
      <c r="E108" s="41">
        <f t="shared" si="16"/>
        <v>2851.4337675860352</v>
      </c>
      <c r="F108" s="54">
        <f t="shared" si="11"/>
        <v>270.57</v>
      </c>
      <c r="G108" s="41">
        <f t="shared" si="12"/>
        <v>3122.0037675860353</v>
      </c>
      <c r="H108" s="41">
        <f t="shared" si="13"/>
        <v>1724.191940173791</v>
      </c>
      <c r="I108" s="41">
        <f t="shared" si="17"/>
        <v>1397.8118274122444</v>
      </c>
      <c r="J108" s="41">
        <f t="shared" si="14"/>
        <v>477525.57745830994</v>
      </c>
      <c r="K108" s="36"/>
      <c r="L108" s="36"/>
    </row>
    <row r="109" spans="2:12" x14ac:dyDescent="0.25">
      <c r="B109" s="39">
        <f t="shared" si="9"/>
        <v>107</v>
      </c>
      <c r="C109" s="40">
        <f t="shared" si="10"/>
        <v>47178</v>
      </c>
      <c r="D109" s="41">
        <f t="shared" si="15"/>
        <v>477525.57745830994</v>
      </c>
      <c r="E109" s="41">
        <f t="shared" si="16"/>
        <v>2851.4337675860352</v>
      </c>
      <c r="F109" s="54">
        <f t="shared" si="11"/>
        <v>270.57</v>
      </c>
      <c r="G109" s="41">
        <f t="shared" si="12"/>
        <v>3122.0037675860353</v>
      </c>
      <c r="H109" s="41">
        <f t="shared" si="13"/>
        <v>1729.2208333326312</v>
      </c>
      <c r="I109" s="41">
        <f t="shared" si="17"/>
        <v>1392.7829342534042</v>
      </c>
      <c r="J109" s="41">
        <f t="shared" si="14"/>
        <v>475796.35662497731</v>
      </c>
      <c r="K109" s="36"/>
      <c r="L109" s="36"/>
    </row>
    <row r="110" spans="2:12" x14ac:dyDescent="0.25">
      <c r="B110" s="39">
        <f t="shared" si="9"/>
        <v>108</v>
      </c>
      <c r="C110" s="40">
        <f t="shared" si="10"/>
        <v>47209</v>
      </c>
      <c r="D110" s="41">
        <f t="shared" si="15"/>
        <v>475796.35662497731</v>
      </c>
      <c r="E110" s="41">
        <f t="shared" si="16"/>
        <v>2851.4337675860352</v>
      </c>
      <c r="F110" s="54">
        <f t="shared" si="11"/>
        <v>270.57</v>
      </c>
      <c r="G110" s="41">
        <f t="shared" si="12"/>
        <v>3122.0037675860353</v>
      </c>
      <c r="H110" s="41">
        <f t="shared" si="13"/>
        <v>1734.2643940965179</v>
      </c>
      <c r="I110" s="41">
        <f t="shared" si="17"/>
        <v>1387.7393734895174</v>
      </c>
      <c r="J110" s="41">
        <f t="shared" si="14"/>
        <v>474062.09223088081</v>
      </c>
      <c r="K110" s="36"/>
      <c r="L110" s="36"/>
    </row>
    <row r="111" spans="2:12" x14ac:dyDescent="0.25">
      <c r="B111" s="39">
        <f t="shared" si="9"/>
        <v>109</v>
      </c>
      <c r="C111" s="40">
        <f t="shared" si="10"/>
        <v>47239</v>
      </c>
      <c r="D111" s="41">
        <f t="shared" si="15"/>
        <v>474062.09223088081</v>
      </c>
      <c r="E111" s="41">
        <f t="shared" si="16"/>
        <v>2851.4337675860352</v>
      </c>
      <c r="F111" s="54">
        <f t="shared" si="11"/>
        <v>270.57</v>
      </c>
      <c r="G111" s="41">
        <f t="shared" si="12"/>
        <v>3122.0037675860353</v>
      </c>
      <c r="H111" s="41">
        <f t="shared" si="13"/>
        <v>1739.3226652459664</v>
      </c>
      <c r="I111" s="41">
        <f t="shared" si="17"/>
        <v>1382.6811023400689</v>
      </c>
      <c r="J111" s="41">
        <f t="shared" si="14"/>
        <v>472322.76956563484</v>
      </c>
      <c r="K111" s="36"/>
      <c r="L111" s="36"/>
    </row>
    <row r="112" spans="2:12" x14ac:dyDescent="0.25">
      <c r="B112" s="39">
        <f t="shared" si="9"/>
        <v>110</v>
      </c>
      <c r="C112" s="40">
        <f t="shared" si="10"/>
        <v>47270</v>
      </c>
      <c r="D112" s="41">
        <f t="shared" si="15"/>
        <v>472322.76956563484</v>
      </c>
      <c r="E112" s="41">
        <f t="shared" si="16"/>
        <v>2851.4337675860352</v>
      </c>
      <c r="F112" s="54">
        <f t="shared" si="11"/>
        <v>270.57</v>
      </c>
      <c r="G112" s="41">
        <f t="shared" si="12"/>
        <v>3122.0037675860353</v>
      </c>
      <c r="H112" s="41">
        <f t="shared" si="13"/>
        <v>1744.3956896862669</v>
      </c>
      <c r="I112" s="41">
        <f t="shared" si="17"/>
        <v>1377.6080778997684</v>
      </c>
      <c r="J112" s="41">
        <f t="shared" si="14"/>
        <v>470578.37387594854</v>
      </c>
      <c r="K112" s="36"/>
      <c r="L112" s="36"/>
    </row>
    <row r="113" spans="2:12" x14ac:dyDescent="0.25">
      <c r="B113" s="39">
        <f t="shared" si="9"/>
        <v>111</v>
      </c>
      <c r="C113" s="40">
        <f t="shared" si="10"/>
        <v>47300</v>
      </c>
      <c r="D113" s="41">
        <f t="shared" si="15"/>
        <v>470578.37387594854</v>
      </c>
      <c r="E113" s="41">
        <f t="shared" si="16"/>
        <v>2851.4337675860352</v>
      </c>
      <c r="F113" s="54">
        <f t="shared" si="11"/>
        <v>270.57</v>
      </c>
      <c r="G113" s="41">
        <f t="shared" si="12"/>
        <v>3122.0037675860353</v>
      </c>
      <c r="H113" s="41">
        <f t="shared" si="13"/>
        <v>1749.483510447852</v>
      </c>
      <c r="I113" s="41">
        <f t="shared" si="17"/>
        <v>1372.5202571381833</v>
      </c>
      <c r="J113" s="41">
        <f t="shared" si="14"/>
        <v>468828.8903655007</v>
      </c>
      <c r="K113" s="36"/>
      <c r="L113" s="36"/>
    </row>
    <row r="114" spans="2:12" x14ac:dyDescent="0.25">
      <c r="B114" s="39">
        <f t="shared" si="9"/>
        <v>112</v>
      </c>
      <c r="C114" s="40">
        <f t="shared" si="10"/>
        <v>47331</v>
      </c>
      <c r="D114" s="41">
        <f t="shared" si="15"/>
        <v>468828.8903655007</v>
      </c>
      <c r="E114" s="41">
        <f t="shared" si="16"/>
        <v>2851.4337675860352</v>
      </c>
      <c r="F114" s="54">
        <f t="shared" si="11"/>
        <v>270.57</v>
      </c>
      <c r="G114" s="41">
        <f t="shared" si="12"/>
        <v>3122.0037675860353</v>
      </c>
      <c r="H114" s="41">
        <f t="shared" si="13"/>
        <v>1754.5861706866583</v>
      </c>
      <c r="I114" s="41">
        <f t="shared" si="17"/>
        <v>1367.417596899377</v>
      </c>
      <c r="J114" s="41">
        <f t="shared" si="14"/>
        <v>467074.30419481406</v>
      </c>
      <c r="K114" s="36"/>
      <c r="L114" s="36"/>
    </row>
    <row r="115" spans="2:12" x14ac:dyDescent="0.25">
      <c r="B115" s="39">
        <f t="shared" si="9"/>
        <v>113</v>
      </c>
      <c r="C115" s="40">
        <f t="shared" si="10"/>
        <v>47362</v>
      </c>
      <c r="D115" s="41">
        <f t="shared" si="15"/>
        <v>467074.30419481406</v>
      </c>
      <c r="E115" s="41">
        <f t="shared" si="16"/>
        <v>2851.4337675860352</v>
      </c>
      <c r="F115" s="54">
        <f t="shared" si="11"/>
        <v>270.57</v>
      </c>
      <c r="G115" s="41">
        <f t="shared" si="12"/>
        <v>3122.0037675860353</v>
      </c>
      <c r="H115" s="41">
        <f t="shared" si="13"/>
        <v>1759.7037136844942</v>
      </c>
      <c r="I115" s="41">
        <f t="shared" si="17"/>
        <v>1362.3000539015411</v>
      </c>
      <c r="J115" s="41">
        <f t="shared" si="14"/>
        <v>465314.60048112954</v>
      </c>
      <c r="K115" s="36"/>
      <c r="L115" s="36"/>
    </row>
    <row r="116" spans="2:12" x14ac:dyDescent="0.25">
      <c r="B116" s="39">
        <f t="shared" si="9"/>
        <v>114</v>
      </c>
      <c r="C116" s="40">
        <f t="shared" si="10"/>
        <v>47392</v>
      </c>
      <c r="D116" s="41">
        <f t="shared" si="15"/>
        <v>465314.60048112954</v>
      </c>
      <c r="E116" s="41">
        <f t="shared" si="16"/>
        <v>2851.4337675860352</v>
      </c>
      <c r="F116" s="54">
        <f t="shared" si="11"/>
        <v>270.57</v>
      </c>
      <c r="G116" s="41">
        <f t="shared" si="12"/>
        <v>3122.0037675860353</v>
      </c>
      <c r="H116" s="41">
        <f t="shared" si="13"/>
        <v>1764.8361828494074</v>
      </c>
      <c r="I116" s="41">
        <f t="shared" si="17"/>
        <v>1357.167584736628</v>
      </c>
      <c r="J116" s="41">
        <f t="shared" si="14"/>
        <v>463549.76429828012</v>
      </c>
      <c r="K116" s="36"/>
      <c r="L116" s="36"/>
    </row>
    <row r="117" spans="2:12" x14ac:dyDescent="0.25">
      <c r="B117" s="39">
        <f t="shared" si="9"/>
        <v>115</v>
      </c>
      <c r="C117" s="40">
        <f t="shared" si="10"/>
        <v>47423</v>
      </c>
      <c r="D117" s="41">
        <f t="shared" si="15"/>
        <v>463549.76429828012</v>
      </c>
      <c r="E117" s="41">
        <f t="shared" si="16"/>
        <v>2851.4337675860352</v>
      </c>
      <c r="F117" s="54">
        <f t="shared" si="11"/>
        <v>270.57</v>
      </c>
      <c r="G117" s="41">
        <f t="shared" si="12"/>
        <v>3122.0037675860353</v>
      </c>
      <c r="H117" s="41">
        <f t="shared" si="13"/>
        <v>1769.9836217160516</v>
      </c>
      <c r="I117" s="41">
        <f t="shared" si="17"/>
        <v>1352.0201458699837</v>
      </c>
      <c r="J117" s="41">
        <f t="shared" si="14"/>
        <v>461779.78067656409</v>
      </c>
      <c r="K117" s="36"/>
      <c r="L117" s="36"/>
    </row>
    <row r="118" spans="2:12" x14ac:dyDescent="0.25">
      <c r="B118" s="39">
        <f t="shared" si="9"/>
        <v>116</v>
      </c>
      <c r="C118" s="40">
        <f t="shared" si="10"/>
        <v>47453</v>
      </c>
      <c r="D118" s="41">
        <f t="shared" si="15"/>
        <v>461779.78067656409</v>
      </c>
      <c r="E118" s="41">
        <f t="shared" si="16"/>
        <v>2851.4337675860352</v>
      </c>
      <c r="F118" s="54">
        <f t="shared" si="11"/>
        <v>270.57</v>
      </c>
      <c r="G118" s="41">
        <f t="shared" si="12"/>
        <v>3122.0037675860353</v>
      </c>
      <c r="H118" s="41">
        <f t="shared" si="13"/>
        <v>1775.1460739460565</v>
      </c>
      <c r="I118" s="41">
        <f t="shared" si="17"/>
        <v>1346.8576936399788</v>
      </c>
      <c r="J118" s="41">
        <f t="shared" si="14"/>
        <v>460004.63460261805</v>
      </c>
      <c r="K118" s="36"/>
      <c r="L118" s="36"/>
    </row>
    <row r="119" spans="2:12" x14ac:dyDescent="0.25">
      <c r="B119" s="39">
        <f t="shared" si="9"/>
        <v>117</v>
      </c>
      <c r="C119" s="40">
        <f t="shared" si="10"/>
        <v>47484</v>
      </c>
      <c r="D119" s="41">
        <f t="shared" si="15"/>
        <v>460004.63460261805</v>
      </c>
      <c r="E119" s="41">
        <f t="shared" si="16"/>
        <v>2851.4337675860352</v>
      </c>
      <c r="F119" s="54">
        <f t="shared" si="11"/>
        <v>270.57</v>
      </c>
      <c r="G119" s="41">
        <f t="shared" si="12"/>
        <v>3122.0037675860353</v>
      </c>
      <c r="H119" s="41">
        <f t="shared" si="13"/>
        <v>1780.3235833283991</v>
      </c>
      <c r="I119" s="41">
        <f t="shared" si="17"/>
        <v>1341.6801842576363</v>
      </c>
      <c r="J119" s="41">
        <f t="shared" si="14"/>
        <v>458224.31101928966</v>
      </c>
      <c r="K119" s="36"/>
      <c r="L119" s="36"/>
    </row>
    <row r="120" spans="2:12" x14ac:dyDescent="0.25">
      <c r="B120" s="39">
        <f t="shared" si="9"/>
        <v>118</v>
      </c>
      <c r="C120" s="40">
        <f t="shared" si="10"/>
        <v>47515</v>
      </c>
      <c r="D120" s="41">
        <f t="shared" si="15"/>
        <v>458224.31101928966</v>
      </c>
      <c r="E120" s="41">
        <f t="shared" si="16"/>
        <v>2851.4337675860352</v>
      </c>
      <c r="F120" s="54">
        <f t="shared" si="11"/>
        <v>270.57</v>
      </c>
      <c r="G120" s="41">
        <f t="shared" si="12"/>
        <v>3122.0037675860353</v>
      </c>
      <c r="H120" s="41">
        <f t="shared" si="13"/>
        <v>1785.5161937797736</v>
      </c>
      <c r="I120" s="41">
        <f t="shared" si="17"/>
        <v>1336.4875738062617</v>
      </c>
      <c r="J120" s="41">
        <f t="shared" si="14"/>
        <v>456438.79482550989</v>
      </c>
      <c r="K120" s="36"/>
      <c r="L120" s="36"/>
    </row>
    <row r="121" spans="2:12" x14ac:dyDescent="0.25">
      <c r="B121" s="39">
        <f t="shared" si="9"/>
        <v>119</v>
      </c>
      <c r="C121" s="40">
        <f t="shared" si="10"/>
        <v>47543</v>
      </c>
      <c r="D121" s="41">
        <f t="shared" si="15"/>
        <v>456438.79482550989</v>
      </c>
      <c r="E121" s="41">
        <f t="shared" si="16"/>
        <v>2851.4337675860352</v>
      </c>
      <c r="F121" s="54">
        <f t="shared" si="11"/>
        <v>270.57</v>
      </c>
      <c r="G121" s="41">
        <f t="shared" si="12"/>
        <v>3122.0037675860353</v>
      </c>
      <c r="H121" s="41">
        <f t="shared" si="13"/>
        <v>1790.7239493449647</v>
      </c>
      <c r="I121" s="41">
        <f t="shared" si="17"/>
        <v>1331.2798182410706</v>
      </c>
      <c r="J121" s="41">
        <f t="shared" si="14"/>
        <v>454648.07087616494</v>
      </c>
      <c r="K121" s="36"/>
      <c r="L121" s="36"/>
    </row>
    <row r="122" spans="2:12" x14ac:dyDescent="0.25">
      <c r="B122" s="58">
        <f t="shared" si="9"/>
        <v>120</v>
      </c>
      <c r="C122" s="59">
        <f t="shared" si="10"/>
        <v>47574</v>
      </c>
      <c r="D122" s="60">
        <f t="shared" si="15"/>
        <v>454648.07087616494</v>
      </c>
      <c r="E122" s="60">
        <f t="shared" si="16"/>
        <v>2851.4337675860352</v>
      </c>
      <c r="F122" s="61">
        <f t="shared" si="11"/>
        <v>270.57</v>
      </c>
      <c r="G122" s="60">
        <f t="shared" si="12"/>
        <v>3122.0037675860353</v>
      </c>
      <c r="H122" s="60">
        <f t="shared" si="13"/>
        <v>1795.9468941972207</v>
      </c>
      <c r="I122" s="60">
        <f t="shared" si="17"/>
        <v>1326.0568733888147</v>
      </c>
      <c r="J122" s="60">
        <f t="shared" si="14"/>
        <v>452852.12398196774</v>
      </c>
      <c r="K122" s="62"/>
      <c r="L122" s="36"/>
    </row>
    <row r="123" spans="2:12" x14ac:dyDescent="0.25">
      <c r="B123" s="39">
        <f t="shared" si="9"/>
        <v>121</v>
      </c>
      <c r="C123" s="40">
        <f t="shared" si="10"/>
        <v>47604</v>
      </c>
      <c r="D123" s="41">
        <f t="shared" si="15"/>
        <v>452852.12398196774</v>
      </c>
      <c r="E123" s="41">
        <f t="shared" si="16"/>
        <v>2851.4337675860352</v>
      </c>
      <c r="F123" s="54">
        <f t="shared" si="11"/>
        <v>270.57</v>
      </c>
      <c r="G123" s="41">
        <f t="shared" si="12"/>
        <v>3122.0037675860353</v>
      </c>
      <c r="H123" s="41">
        <f t="shared" si="13"/>
        <v>1801.1850726386294</v>
      </c>
      <c r="I123" s="41">
        <f t="shared" si="17"/>
        <v>1320.8186949474059</v>
      </c>
      <c r="J123" s="41">
        <f t="shared" si="14"/>
        <v>451050.93890932912</v>
      </c>
      <c r="K123" s="36"/>
      <c r="L123" s="36"/>
    </row>
    <row r="124" spans="2:12" x14ac:dyDescent="0.25">
      <c r="B124" s="39">
        <f t="shared" si="9"/>
        <v>122</v>
      </c>
      <c r="C124" s="40">
        <f t="shared" si="10"/>
        <v>47635</v>
      </c>
      <c r="D124" s="41">
        <f t="shared" si="15"/>
        <v>451050.93890932912</v>
      </c>
      <c r="E124" s="41">
        <f t="shared" si="16"/>
        <v>2851.4337675860352</v>
      </c>
      <c r="F124" s="54">
        <f t="shared" si="11"/>
        <v>270.57</v>
      </c>
      <c r="G124" s="41">
        <f t="shared" si="12"/>
        <v>3122.0037675860353</v>
      </c>
      <c r="H124" s="41">
        <f t="shared" si="13"/>
        <v>1806.4385291004919</v>
      </c>
      <c r="I124" s="41">
        <f t="shared" si="17"/>
        <v>1315.5652384855434</v>
      </c>
      <c r="J124" s="41">
        <f t="shared" si="14"/>
        <v>449244.50038022862</v>
      </c>
      <c r="K124" s="36"/>
      <c r="L124" s="36"/>
    </row>
    <row r="125" spans="2:12" x14ac:dyDescent="0.25">
      <c r="B125" s="39">
        <f t="shared" si="9"/>
        <v>123</v>
      </c>
      <c r="C125" s="40">
        <f t="shared" si="10"/>
        <v>47665</v>
      </c>
      <c r="D125" s="41">
        <f t="shared" si="15"/>
        <v>449244.50038022862</v>
      </c>
      <c r="E125" s="41">
        <f t="shared" si="16"/>
        <v>2851.4337675860352</v>
      </c>
      <c r="F125" s="54">
        <f t="shared" si="11"/>
        <v>270.57</v>
      </c>
      <c r="G125" s="41">
        <f t="shared" si="12"/>
        <v>3122.0037675860353</v>
      </c>
      <c r="H125" s="41">
        <f t="shared" si="13"/>
        <v>1811.7073081437018</v>
      </c>
      <c r="I125" s="41">
        <f t="shared" si="17"/>
        <v>1310.2964594423336</v>
      </c>
      <c r="J125" s="41">
        <f t="shared" si="14"/>
        <v>447432.7930720849</v>
      </c>
      <c r="K125" s="36"/>
      <c r="L125" s="36"/>
    </row>
    <row r="126" spans="2:12" x14ac:dyDescent="0.25">
      <c r="B126" s="39">
        <f t="shared" si="9"/>
        <v>124</v>
      </c>
      <c r="C126" s="40">
        <f t="shared" si="10"/>
        <v>47696</v>
      </c>
      <c r="D126" s="41">
        <f t="shared" si="15"/>
        <v>447432.7930720849</v>
      </c>
      <c r="E126" s="41">
        <f t="shared" si="16"/>
        <v>2851.4337675860352</v>
      </c>
      <c r="F126" s="54">
        <f t="shared" si="11"/>
        <v>270.57</v>
      </c>
      <c r="G126" s="41">
        <f t="shared" si="12"/>
        <v>3122.0037675860353</v>
      </c>
      <c r="H126" s="41">
        <f t="shared" si="13"/>
        <v>1816.9914544591209</v>
      </c>
      <c r="I126" s="41">
        <f t="shared" si="17"/>
        <v>1305.0123131269145</v>
      </c>
      <c r="J126" s="41">
        <f t="shared" si="14"/>
        <v>445615.80161762575</v>
      </c>
      <c r="K126" s="36"/>
      <c r="L126" s="36"/>
    </row>
    <row r="127" spans="2:12" x14ac:dyDescent="0.25">
      <c r="B127" s="39">
        <f t="shared" si="9"/>
        <v>125</v>
      </c>
      <c r="C127" s="40">
        <f t="shared" si="10"/>
        <v>47727</v>
      </c>
      <c r="D127" s="41">
        <f t="shared" si="15"/>
        <v>445615.80161762575</v>
      </c>
      <c r="E127" s="41">
        <f t="shared" si="16"/>
        <v>2851.4337675860352</v>
      </c>
      <c r="F127" s="54">
        <f t="shared" si="11"/>
        <v>270.57</v>
      </c>
      <c r="G127" s="41">
        <f t="shared" si="12"/>
        <v>3122.0037675860353</v>
      </c>
      <c r="H127" s="41">
        <f t="shared" si="13"/>
        <v>1822.29101286796</v>
      </c>
      <c r="I127" s="41">
        <f t="shared" si="17"/>
        <v>1299.7127547180753</v>
      </c>
      <c r="J127" s="41">
        <f t="shared" si="14"/>
        <v>443793.51060475782</v>
      </c>
      <c r="K127" s="36"/>
      <c r="L127" s="36"/>
    </row>
    <row r="128" spans="2:12" x14ac:dyDescent="0.25">
      <c r="B128" s="39">
        <f t="shared" si="9"/>
        <v>126</v>
      </c>
      <c r="C128" s="40">
        <f t="shared" si="10"/>
        <v>47757</v>
      </c>
      <c r="D128" s="41">
        <f t="shared" si="15"/>
        <v>443793.51060475782</v>
      </c>
      <c r="E128" s="41">
        <f t="shared" si="16"/>
        <v>2851.4337675860352</v>
      </c>
      <c r="F128" s="54">
        <f t="shared" si="11"/>
        <v>270.57</v>
      </c>
      <c r="G128" s="41">
        <f t="shared" si="12"/>
        <v>3122.0037675860353</v>
      </c>
      <c r="H128" s="41">
        <f t="shared" si="13"/>
        <v>1827.6060283221582</v>
      </c>
      <c r="I128" s="41">
        <f t="shared" si="17"/>
        <v>1294.3977392638772</v>
      </c>
      <c r="J128" s="41">
        <f t="shared" si="14"/>
        <v>441965.90457643569</v>
      </c>
      <c r="K128" s="36"/>
      <c r="L128" s="36"/>
    </row>
    <row r="129" spans="2:12" x14ac:dyDescent="0.25">
      <c r="B129" s="39">
        <f t="shared" si="9"/>
        <v>127</v>
      </c>
      <c r="C129" s="40">
        <f t="shared" si="10"/>
        <v>47788</v>
      </c>
      <c r="D129" s="41">
        <f t="shared" si="15"/>
        <v>441965.90457643569</v>
      </c>
      <c r="E129" s="41">
        <f t="shared" si="16"/>
        <v>2851.4337675860352</v>
      </c>
      <c r="F129" s="54">
        <f t="shared" si="11"/>
        <v>270.57</v>
      </c>
      <c r="G129" s="41">
        <f t="shared" si="12"/>
        <v>3122.0037675860353</v>
      </c>
      <c r="H129" s="41">
        <f t="shared" si="13"/>
        <v>1832.9365459047644</v>
      </c>
      <c r="I129" s="41">
        <f t="shared" si="17"/>
        <v>1289.0672216812709</v>
      </c>
      <c r="J129" s="41">
        <f t="shared" si="14"/>
        <v>440132.9680305309</v>
      </c>
      <c r="K129" s="36"/>
      <c r="L129" s="36"/>
    </row>
    <row r="130" spans="2:12" x14ac:dyDescent="0.25">
      <c r="B130" s="39">
        <f t="shared" si="9"/>
        <v>128</v>
      </c>
      <c r="C130" s="40">
        <f t="shared" si="10"/>
        <v>47818</v>
      </c>
      <c r="D130" s="41">
        <f t="shared" si="15"/>
        <v>440132.9680305309</v>
      </c>
      <c r="E130" s="41">
        <f t="shared" si="16"/>
        <v>2851.4337675860352</v>
      </c>
      <c r="F130" s="54">
        <f t="shared" si="11"/>
        <v>270.57</v>
      </c>
      <c r="G130" s="41">
        <f t="shared" si="12"/>
        <v>3122.0037675860353</v>
      </c>
      <c r="H130" s="41">
        <f t="shared" si="13"/>
        <v>1838.28261083032</v>
      </c>
      <c r="I130" s="41">
        <f t="shared" si="17"/>
        <v>1283.7211567557154</v>
      </c>
      <c r="J130" s="41">
        <f t="shared" si="14"/>
        <v>438294.68541970057</v>
      </c>
      <c r="K130" s="36"/>
      <c r="L130" s="36"/>
    </row>
    <row r="131" spans="2:12" x14ac:dyDescent="0.25">
      <c r="B131" s="39">
        <f t="shared" si="9"/>
        <v>129</v>
      </c>
      <c r="C131" s="40">
        <f t="shared" si="10"/>
        <v>47849</v>
      </c>
      <c r="D131" s="41">
        <f t="shared" si="15"/>
        <v>438294.68541970057</v>
      </c>
      <c r="E131" s="41">
        <f t="shared" si="16"/>
        <v>2851.4337675860352</v>
      </c>
      <c r="F131" s="54">
        <f t="shared" si="11"/>
        <v>270.57</v>
      </c>
      <c r="G131" s="41">
        <f t="shared" si="12"/>
        <v>3122.0037675860353</v>
      </c>
      <c r="H131" s="41">
        <f t="shared" si="13"/>
        <v>1843.644268445242</v>
      </c>
      <c r="I131" s="41">
        <f t="shared" si="17"/>
        <v>1278.3594991407933</v>
      </c>
      <c r="J131" s="41">
        <f t="shared" si="14"/>
        <v>436451.04115125531</v>
      </c>
      <c r="K131" s="36"/>
      <c r="L131" s="36"/>
    </row>
    <row r="132" spans="2:12" x14ac:dyDescent="0.25">
      <c r="B132" s="39">
        <f t="shared" ref="B132:B195" si="18">IF(Values_Entered_2,B131+1,"")</f>
        <v>130</v>
      </c>
      <c r="C132" s="40">
        <f t="shared" ref="C132:C195" si="19">IF(Pay_Num_2&lt;&gt;"",DATE(YEAR(C131),MONTH(C131)+1,DAY(C131)),"")</f>
        <v>47880</v>
      </c>
      <c r="D132" s="41">
        <f t="shared" si="15"/>
        <v>436451.04115125531</v>
      </c>
      <c r="E132" s="41">
        <f t="shared" si="16"/>
        <v>2851.4337675860352</v>
      </c>
      <c r="F132" s="54">
        <f t="shared" ref="F132:F195" si="20">IF(Pay_Num_2&lt;&gt;"",Scheduled_Extra_Payments_2,"")</f>
        <v>270.57</v>
      </c>
      <c r="G132" s="41">
        <f t="shared" ref="G132:G195" si="21">IF(Pay_Num_2&lt;&gt;"",Sched_Pay_2+Extra_Pay_2,"")</f>
        <v>3122.0037675860353</v>
      </c>
      <c r="H132" s="41">
        <f t="shared" ref="H132:H195" si="22">IF(Pay_Num_2&lt;&gt;"",Total_Pay_2-Intr_2,"")</f>
        <v>1849.0215642282071</v>
      </c>
      <c r="I132" s="41">
        <f t="shared" si="17"/>
        <v>1272.9822033578282</v>
      </c>
      <c r="J132" s="41">
        <f t="shared" ref="J132:J195" si="23">IF(Pay_Num_2&lt;&gt;"",Beg_Balance-Princ_2,"")</f>
        <v>434602.01958702708</v>
      </c>
      <c r="K132" s="36"/>
      <c r="L132" s="36"/>
    </row>
    <row r="133" spans="2:12" x14ac:dyDescent="0.25">
      <c r="B133" s="39">
        <f t="shared" si="18"/>
        <v>131</v>
      </c>
      <c r="C133" s="40">
        <f t="shared" si="19"/>
        <v>47908</v>
      </c>
      <c r="D133" s="41">
        <f t="shared" ref="D133:D196" si="24">IF(Pay_Num_2&lt;&gt;"",J132,"")</f>
        <v>434602.01958702708</v>
      </c>
      <c r="E133" s="41">
        <f t="shared" ref="E133:E196" si="25">IF(Pay_Num_2&lt;&gt;"",Scheduled_Monthly_Payment_2,"")</f>
        <v>2851.4337675860352</v>
      </c>
      <c r="F133" s="54">
        <f t="shared" si="20"/>
        <v>270.57</v>
      </c>
      <c r="G133" s="41">
        <f t="shared" si="21"/>
        <v>3122.0037675860353</v>
      </c>
      <c r="H133" s="41">
        <f t="shared" si="22"/>
        <v>1854.4145437905395</v>
      </c>
      <c r="I133" s="41">
        <f t="shared" ref="I133:I196" si="26">IF(Pay_Num_2&lt;&gt;"",Beg_Balance*Interest_Rate_2/12,"")</f>
        <v>1267.5892237954959</v>
      </c>
      <c r="J133" s="41">
        <f t="shared" si="23"/>
        <v>432747.60504323652</v>
      </c>
      <c r="K133" s="36"/>
      <c r="L133" s="36"/>
    </row>
    <row r="134" spans="2:12" x14ac:dyDescent="0.25">
      <c r="B134" s="39">
        <f t="shared" si="18"/>
        <v>132</v>
      </c>
      <c r="C134" s="40">
        <f t="shared" si="19"/>
        <v>47939</v>
      </c>
      <c r="D134" s="41">
        <f t="shared" si="24"/>
        <v>432747.60504323652</v>
      </c>
      <c r="E134" s="41">
        <f t="shared" si="25"/>
        <v>2851.4337675860352</v>
      </c>
      <c r="F134" s="54">
        <f t="shared" si="20"/>
        <v>270.57</v>
      </c>
      <c r="G134" s="41">
        <f t="shared" si="21"/>
        <v>3122.0037675860353</v>
      </c>
      <c r="H134" s="41">
        <f t="shared" si="22"/>
        <v>1859.8232528765955</v>
      </c>
      <c r="I134" s="41">
        <f t="shared" si="26"/>
        <v>1262.1805147094399</v>
      </c>
      <c r="J134" s="41">
        <f t="shared" si="23"/>
        <v>430887.78179035994</v>
      </c>
      <c r="K134" s="36"/>
      <c r="L134" s="36"/>
    </row>
    <row r="135" spans="2:12" x14ac:dyDescent="0.25">
      <c r="B135" s="39">
        <f t="shared" si="18"/>
        <v>133</v>
      </c>
      <c r="C135" s="40">
        <f t="shared" si="19"/>
        <v>47969</v>
      </c>
      <c r="D135" s="41">
        <f t="shared" si="24"/>
        <v>430887.78179035994</v>
      </c>
      <c r="E135" s="41">
        <f t="shared" si="25"/>
        <v>2851.4337675860352</v>
      </c>
      <c r="F135" s="54">
        <f t="shared" si="20"/>
        <v>270.57</v>
      </c>
      <c r="G135" s="41">
        <f t="shared" si="21"/>
        <v>3122.0037675860353</v>
      </c>
      <c r="H135" s="41">
        <f t="shared" si="22"/>
        <v>1865.247737364152</v>
      </c>
      <c r="I135" s="41">
        <f t="shared" si="26"/>
        <v>1256.7560302218833</v>
      </c>
      <c r="J135" s="41">
        <f t="shared" si="23"/>
        <v>429022.53405299579</v>
      </c>
      <c r="K135" s="36"/>
      <c r="L135" s="36"/>
    </row>
    <row r="136" spans="2:12" x14ac:dyDescent="0.25">
      <c r="B136" s="39">
        <f t="shared" si="18"/>
        <v>134</v>
      </c>
      <c r="C136" s="40">
        <f t="shared" si="19"/>
        <v>48000</v>
      </c>
      <c r="D136" s="41">
        <f t="shared" si="24"/>
        <v>429022.53405299579</v>
      </c>
      <c r="E136" s="41">
        <f t="shared" si="25"/>
        <v>2851.4337675860352</v>
      </c>
      <c r="F136" s="54">
        <f t="shared" si="20"/>
        <v>270.57</v>
      </c>
      <c r="G136" s="41">
        <f t="shared" si="21"/>
        <v>3122.0037675860353</v>
      </c>
      <c r="H136" s="41">
        <f t="shared" si="22"/>
        <v>1870.6880432647974</v>
      </c>
      <c r="I136" s="41">
        <f t="shared" si="26"/>
        <v>1251.3157243212379</v>
      </c>
      <c r="J136" s="41">
        <f t="shared" si="23"/>
        <v>427151.846009731</v>
      </c>
      <c r="K136" s="36"/>
      <c r="L136" s="36"/>
    </row>
    <row r="137" spans="2:12" x14ac:dyDescent="0.25">
      <c r="B137" s="39">
        <f t="shared" si="18"/>
        <v>135</v>
      </c>
      <c r="C137" s="40">
        <f t="shared" si="19"/>
        <v>48030</v>
      </c>
      <c r="D137" s="41">
        <f t="shared" si="24"/>
        <v>427151.846009731</v>
      </c>
      <c r="E137" s="41">
        <f t="shared" si="25"/>
        <v>2851.4337675860352</v>
      </c>
      <c r="F137" s="54">
        <f t="shared" si="20"/>
        <v>270.57</v>
      </c>
      <c r="G137" s="41">
        <f t="shared" si="21"/>
        <v>3122.0037675860353</v>
      </c>
      <c r="H137" s="41">
        <f t="shared" si="22"/>
        <v>1876.1442167243197</v>
      </c>
      <c r="I137" s="41">
        <f t="shared" si="26"/>
        <v>1245.8595508617157</v>
      </c>
      <c r="J137" s="41">
        <f t="shared" si="23"/>
        <v>425275.70179300668</v>
      </c>
      <c r="K137" s="36"/>
      <c r="L137" s="36"/>
    </row>
    <row r="138" spans="2:12" x14ac:dyDescent="0.25">
      <c r="B138" s="39">
        <f t="shared" si="18"/>
        <v>136</v>
      </c>
      <c r="C138" s="40">
        <f t="shared" si="19"/>
        <v>48061</v>
      </c>
      <c r="D138" s="41">
        <f t="shared" si="24"/>
        <v>425275.70179300668</v>
      </c>
      <c r="E138" s="41">
        <f t="shared" si="25"/>
        <v>2851.4337675860352</v>
      </c>
      <c r="F138" s="54">
        <f t="shared" si="20"/>
        <v>270.57</v>
      </c>
      <c r="G138" s="41">
        <f t="shared" si="21"/>
        <v>3122.0037675860353</v>
      </c>
      <c r="H138" s="41">
        <f t="shared" si="22"/>
        <v>1881.616304023099</v>
      </c>
      <c r="I138" s="41">
        <f t="shared" si="26"/>
        <v>1240.3874635629363</v>
      </c>
      <c r="J138" s="41">
        <f t="shared" si="23"/>
        <v>423394.0854889836</v>
      </c>
      <c r="K138" s="36"/>
      <c r="L138" s="36"/>
    </row>
    <row r="139" spans="2:12" x14ac:dyDescent="0.25">
      <c r="B139" s="39">
        <f t="shared" si="18"/>
        <v>137</v>
      </c>
      <c r="C139" s="40">
        <f t="shared" si="19"/>
        <v>48092</v>
      </c>
      <c r="D139" s="41">
        <f t="shared" si="24"/>
        <v>423394.0854889836</v>
      </c>
      <c r="E139" s="41">
        <f t="shared" si="25"/>
        <v>2851.4337675860352</v>
      </c>
      <c r="F139" s="54">
        <f t="shared" si="20"/>
        <v>270.57</v>
      </c>
      <c r="G139" s="41">
        <f t="shared" si="21"/>
        <v>3122.0037675860353</v>
      </c>
      <c r="H139" s="41">
        <f t="shared" si="22"/>
        <v>1887.1043515764998</v>
      </c>
      <c r="I139" s="41">
        <f t="shared" si="26"/>
        <v>1234.8994160095356</v>
      </c>
      <c r="J139" s="41">
        <f t="shared" si="23"/>
        <v>421506.98113740713</v>
      </c>
      <c r="K139" s="36"/>
      <c r="L139" s="36"/>
    </row>
    <row r="140" spans="2:12" x14ac:dyDescent="0.25">
      <c r="B140" s="39">
        <f t="shared" si="18"/>
        <v>138</v>
      </c>
      <c r="C140" s="40">
        <f t="shared" si="19"/>
        <v>48122</v>
      </c>
      <c r="D140" s="41">
        <f t="shared" si="24"/>
        <v>421506.98113740713</v>
      </c>
      <c r="E140" s="41">
        <f t="shared" si="25"/>
        <v>2851.4337675860352</v>
      </c>
      <c r="F140" s="54">
        <f t="shared" si="20"/>
        <v>270.57</v>
      </c>
      <c r="G140" s="41">
        <f t="shared" si="21"/>
        <v>3122.0037675860353</v>
      </c>
      <c r="H140" s="41">
        <f t="shared" si="22"/>
        <v>1892.6084059352645</v>
      </c>
      <c r="I140" s="41">
        <f t="shared" si="26"/>
        <v>1229.3953616507708</v>
      </c>
      <c r="J140" s="41">
        <f t="shared" si="23"/>
        <v>419614.37273147184</v>
      </c>
      <c r="K140" s="36"/>
      <c r="L140" s="36"/>
    </row>
    <row r="141" spans="2:12" x14ac:dyDescent="0.25">
      <c r="B141" s="39">
        <f t="shared" si="18"/>
        <v>139</v>
      </c>
      <c r="C141" s="40">
        <f t="shared" si="19"/>
        <v>48153</v>
      </c>
      <c r="D141" s="41">
        <f t="shared" si="24"/>
        <v>419614.37273147184</v>
      </c>
      <c r="E141" s="41">
        <f t="shared" si="25"/>
        <v>2851.4337675860352</v>
      </c>
      <c r="F141" s="54">
        <f t="shared" si="20"/>
        <v>270.57</v>
      </c>
      <c r="G141" s="41">
        <f t="shared" si="21"/>
        <v>3122.0037675860353</v>
      </c>
      <c r="H141" s="41">
        <f t="shared" si="22"/>
        <v>1898.128513785909</v>
      </c>
      <c r="I141" s="41">
        <f t="shared" si="26"/>
        <v>1223.8752538001263</v>
      </c>
      <c r="J141" s="41">
        <f t="shared" si="23"/>
        <v>417716.24421768595</v>
      </c>
      <c r="K141" s="36"/>
      <c r="L141" s="36"/>
    </row>
    <row r="142" spans="2:12" x14ac:dyDescent="0.25">
      <c r="B142" s="39">
        <f t="shared" si="18"/>
        <v>140</v>
      </c>
      <c r="C142" s="40">
        <f t="shared" si="19"/>
        <v>48183</v>
      </c>
      <c r="D142" s="41">
        <f t="shared" si="24"/>
        <v>417716.24421768595</v>
      </c>
      <c r="E142" s="41">
        <f t="shared" si="25"/>
        <v>2851.4337675860352</v>
      </c>
      <c r="F142" s="54">
        <f t="shared" si="20"/>
        <v>270.57</v>
      </c>
      <c r="G142" s="41">
        <f t="shared" si="21"/>
        <v>3122.0037675860353</v>
      </c>
      <c r="H142" s="41">
        <f t="shared" si="22"/>
        <v>1903.6647219511178</v>
      </c>
      <c r="I142" s="41">
        <f t="shared" si="26"/>
        <v>1218.3390456349175</v>
      </c>
      <c r="J142" s="41">
        <f t="shared" si="23"/>
        <v>415812.57949573483</v>
      </c>
      <c r="K142" s="36"/>
      <c r="L142" s="36"/>
    </row>
    <row r="143" spans="2:12" x14ac:dyDescent="0.25">
      <c r="B143" s="39">
        <f t="shared" si="18"/>
        <v>141</v>
      </c>
      <c r="C143" s="40">
        <f t="shared" si="19"/>
        <v>48214</v>
      </c>
      <c r="D143" s="41">
        <f t="shared" si="24"/>
        <v>415812.57949573483</v>
      </c>
      <c r="E143" s="41">
        <f t="shared" si="25"/>
        <v>2851.4337675860352</v>
      </c>
      <c r="F143" s="54">
        <f t="shared" si="20"/>
        <v>270.57</v>
      </c>
      <c r="G143" s="41">
        <f t="shared" si="21"/>
        <v>3122.0037675860353</v>
      </c>
      <c r="H143" s="41">
        <f t="shared" si="22"/>
        <v>1909.2170773901419</v>
      </c>
      <c r="I143" s="41">
        <f t="shared" si="26"/>
        <v>1212.7866901958935</v>
      </c>
      <c r="J143" s="41">
        <f t="shared" si="23"/>
        <v>413903.36241834471</v>
      </c>
      <c r="K143" s="36"/>
      <c r="L143" s="36"/>
    </row>
    <row r="144" spans="2:12" x14ac:dyDescent="0.25">
      <c r="B144" s="39">
        <f t="shared" si="18"/>
        <v>142</v>
      </c>
      <c r="C144" s="40">
        <f t="shared" si="19"/>
        <v>48245</v>
      </c>
      <c r="D144" s="41">
        <f t="shared" si="24"/>
        <v>413903.36241834471</v>
      </c>
      <c r="E144" s="41">
        <f t="shared" si="25"/>
        <v>2851.4337675860352</v>
      </c>
      <c r="F144" s="54">
        <f t="shared" si="20"/>
        <v>270.57</v>
      </c>
      <c r="G144" s="41">
        <f t="shared" si="21"/>
        <v>3122.0037675860353</v>
      </c>
      <c r="H144" s="41">
        <f t="shared" si="22"/>
        <v>1914.7856271991966</v>
      </c>
      <c r="I144" s="41">
        <f t="shared" si="26"/>
        <v>1207.2181403868387</v>
      </c>
      <c r="J144" s="41">
        <f t="shared" si="23"/>
        <v>411988.57679114549</v>
      </c>
      <c r="K144" s="36"/>
      <c r="L144" s="36"/>
    </row>
    <row r="145" spans="2:12" x14ac:dyDescent="0.25">
      <c r="B145" s="39">
        <f t="shared" si="18"/>
        <v>143</v>
      </c>
      <c r="C145" s="40">
        <f t="shared" si="19"/>
        <v>48274</v>
      </c>
      <c r="D145" s="41">
        <f t="shared" si="24"/>
        <v>411988.57679114549</v>
      </c>
      <c r="E145" s="41">
        <f t="shared" si="25"/>
        <v>2851.4337675860352</v>
      </c>
      <c r="F145" s="54">
        <f t="shared" si="20"/>
        <v>270.57</v>
      </c>
      <c r="G145" s="41">
        <f t="shared" si="21"/>
        <v>3122.0037675860353</v>
      </c>
      <c r="H145" s="41">
        <f t="shared" si="22"/>
        <v>1920.3704186118609</v>
      </c>
      <c r="I145" s="41">
        <f t="shared" si="26"/>
        <v>1201.6333489741744</v>
      </c>
      <c r="J145" s="41">
        <f t="shared" si="23"/>
        <v>410068.20637253363</v>
      </c>
      <c r="K145" s="36"/>
      <c r="L145" s="36"/>
    </row>
    <row r="146" spans="2:12" x14ac:dyDescent="0.25">
      <c r="B146" s="39">
        <f t="shared" si="18"/>
        <v>144</v>
      </c>
      <c r="C146" s="40">
        <f t="shared" si="19"/>
        <v>48305</v>
      </c>
      <c r="D146" s="41">
        <f t="shared" si="24"/>
        <v>410068.20637253363</v>
      </c>
      <c r="E146" s="41">
        <f t="shared" si="25"/>
        <v>2851.4337675860352</v>
      </c>
      <c r="F146" s="54">
        <f t="shared" si="20"/>
        <v>270.57</v>
      </c>
      <c r="G146" s="41">
        <f t="shared" si="21"/>
        <v>3122.0037675860353</v>
      </c>
      <c r="H146" s="41">
        <f t="shared" si="22"/>
        <v>1925.9714989994789</v>
      </c>
      <c r="I146" s="41">
        <f t="shared" si="26"/>
        <v>1196.0322685865565</v>
      </c>
      <c r="J146" s="41">
        <f t="shared" si="23"/>
        <v>408142.23487353418</v>
      </c>
      <c r="K146" s="36"/>
      <c r="L146" s="36"/>
    </row>
    <row r="147" spans="2:12" x14ac:dyDescent="0.25">
      <c r="B147" s="39">
        <f t="shared" si="18"/>
        <v>145</v>
      </c>
      <c r="C147" s="40">
        <f t="shared" si="19"/>
        <v>48335</v>
      </c>
      <c r="D147" s="41">
        <f t="shared" si="24"/>
        <v>408142.23487353418</v>
      </c>
      <c r="E147" s="41">
        <f t="shared" si="25"/>
        <v>2851.4337675860352</v>
      </c>
      <c r="F147" s="54">
        <f t="shared" si="20"/>
        <v>270.57</v>
      </c>
      <c r="G147" s="41">
        <f t="shared" si="21"/>
        <v>3122.0037675860353</v>
      </c>
      <c r="H147" s="41">
        <f t="shared" si="22"/>
        <v>1931.5889158715606</v>
      </c>
      <c r="I147" s="41">
        <f t="shared" si="26"/>
        <v>1190.4148517144747</v>
      </c>
      <c r="J147" s="41">
        <f t="shared" si="23"/>
        <v>406210.64595766261</v>
      </c>
      <c r="K147" s="36"/>
      <c r="L147" s="36"/>
    </row>
    <row r="148" spans="2:12" x14ac:dyDescent="0.25">
      <c r="B148" s="39">
        <f t="shared" si="18"/>
        <v>146</v>
      </c>
      <c r="C148" s="40">
        <f t="shared" si="19"/>
        <v>48366</v>
      </c>
      <c r="D148" s="41">
        <f t="shared" si="24"/>
        <v>406210.64595766261</v>
      </c>
      <c r="E148" s="41">
        <f t="shared" si="25"/>
        <v>2851.4337675860352</v>
      </c>
      <c r="F148" s="54">
        <f t="shared" si="20"/>
        <v>270.57</v>
      </c>
      <c r="G148" s="41">
        <f t="shared" si="21"/>
        <v>3122.0037675860353</v>
      </c>
      <c r="H148" s="41">
        <f t="shared" si="22"/>
        <v>1937.2227168761858</v>
      </c>
      <c r="I148" s="41">
        <f t="shared" si="26"/>
        <v>1184.7810507098495</v>
      </c>
      <c r="J148" s="41">
        <f t="shared" si="23"/>
        <v>404273.42324078642</v>
      </c>
      <c r="K148" s="36"/>
      <c r="L148" s="36"/>
    </row>
    <row r="149" spans="2:12" x14ac:dyDescent="0.25">
      <c r="B149" s="39">
        <f t="shared" si="18"/>
        <v>147</v>
      </c>
      <c r="C149" s="40">
        <f t="shared" si="19"/>
        <v>48396</v>
      </c>
      <c r="D149" s="41">
        <f t="shared" si="24"/>
        <v>404273.42324078642</v>
      </c>
      <c r="E149" s="41">
        <f t="shared" si="25"/>
        <v>2851.4337675860352</v>
      </c>
      <c r="F149" s="54">
        <f t="shared" si="20"/>
        <v>270.57</v>
      </c>
      <c r="G149" s="41">
        <f t="shared" si="21"/>
        <v>3122.0037675860353</v>
      </c>
      <c r="H149" s="41">
        <f t="shared" si="22"/>
        <v>1942.8729498004082</v>
      </c>
      <c r="I149" s="41">
        <f t="shared" si="26"/>
        <v>1179.1308177856272</v>
      </c>
      <c r="J149" s="41">
        <f t="shared" si="23"/>
        <v>402330.55029098602</v>
      </c>
      <c r="K149" s="36"/>
      <c r="L149" s="36"/>
    </row>
    <row r="150" spans="2:12" x14ac:dyDescent="0.25">
      <c r="B150" s="39">
        <f t="shared" si="18"/>
        <v>148</v>
      </c>
      <c r="C150" s="40">
        <f t="shared" si="19"/>
        <v>48427</v>
      </c>
      <c r="D150" s="41">
        <f t="shared" si="24"/>
        <v>402330.55029098602</v>
      </c>
      <c r="E150" s="41">
        <f t="shared" si="25"/>
        <v>2851.4337675860352</v>
      </c>
      <c r="F150" s="54">
        <f t="shared" si="20"/>
        <v>270.57</v>
      </c>
      <c r="G150" s="41">
        <f t="shared" si="21"/>
        <v>3122.0037675860353</v>
      </c>
      <c r="H150" s="41">
        <f t="shared" si="22"/>
        <v>1948.5396625706594</v>
      </c>
      <c r="I150" s="41">
        <f t="shared" si="26"/>
        <v>1173.4641050153759</v>
      </c>
      <c r="J150" s="41">
        <f t="shared" si="23"/>
        <v>400382.01062841539</v>
      </c>
      <c r="K150" s="36"/>
      <c r="L150" s="36"/>
    </row>
    <row r="151" spans="2:12" x14ac:dyDescent="0.25">
      <c r="B151" s="39">
        <f t="shared" si="18"/>
        <v>149</v>
      </c>
      <c r="C151" s="40">
        <f t="shared" si="19"/>
        <v>48458</v>
      </c>
      <c r="D151" s="41">
        <f t="shared" si="24"/>
        <v>400382.01062841539</v>
      </c>
      <c r="E151" s="41">
        <f t="shared" si="25"/>
        <v>2851.4337675860352</v>
      </c>
      <c r="F151" s="54">
        <f t="shared" si="20"/>
        <v>270.57</v>
      </c>
      <c r="G151" s="41">
        <f t="shared" si="21"/>
        <v>3122.0037675860353</v>
      </c>
      <c r="H151" s="41">
        <f t="shared" si="22"/>
        <v>1954.222903253157</v>
      </c>
      <c r="I151" s="41">
        <f t="shared" si="26"/>
        <v>1167.7808643328783</v>
      </c>
      <c r="J151" s="41">
        <f t="shared" si="23"/>
        <v>398427.78772516223</v>
      </c>
      <c r="K151" s="36"/>
      <c r="L151" s="36"/>
    </row>
    <row r="152" spans="2:12" x14ac:dyDescent="0.25">
      <c r="B152" s="39">
        <f t="shared" si="18"/>
        <v>150</v>
      </c>
      <c r="C152" s="40">
        <f t="shared" si="19"/>
        <v>48488</v>
      </c>
      <c r="D152" s="41">
        <f t="shared" si="24"/>
        <v>398427.78772516223</v>
      </c>
      <c r="E152" s="41">
        <f t="shared" si="25"/>
        <v>2851.4337675860352</v>
      </c>
      <c r="F152" s="54">
        <f t="shared" si="20"/>
        <v>270.57</v>
      </c>
      <c r="G152" s="41">
        <f t="shared" si="21"/>
        <v>3122.0037675860353</v>
      </c>
      <c r="H152" s="41">
        <f t="shared" si="22"/>
        <v>1959.9227200543121</v>
      </c>
      <c r="I152" s="41">
        <f t="shared" si="26"/>
        <v>1162.0810475317232</v>
      </c>
      <c r="J152" s="41">
        <f t="shared" si="23"/>
        <v>396467.86500510789</v>
      </c>
      <c r="K152" s="36"/>
      <c r="L152" s="36"/>
    </row>
    <row r="153" spans="2:12" x14ac:dyDescent="0.25">
      <c r="B153" s="39">
        <f t="shared" si="18"/>
        <v>151</v>
      </c>
      <c r="C153" s="40">
        <f t="shared" si="19"/>
        <v>48519</v>
      </c>
      <c r="D153" s="41">
        <f t="shared" si="24"/>
        <v>396467.86500510789</v>
      </c>
      <c r="E153" s="41">
        <f t="shared" si="25"/>
        <v>2851.4337675860352</v>
      </c>
      <c r="F153" s="54">
        <f t="shared" si="20"/>
        <v>270.57</v>
      </c>
      <c r="G153" s="41">
        <f t="shared" si="21"/>
        <v>3122.0037675860353</v>
      </c>
      <c r="H153" s="41">
        <f t="shared" si="22"/>
        <v>1965.6391613211372</v>
      </c>
      <c r="I153" s="41">
        <f t="shared" si="26"/>
        <v>1156.3646062648982</v>
      </c>
      <c r="J153" s="41">
        <f t="shared" si="23"/>
        <v>394502.22584378673</v>
      </c>
      <c r="K153" s="36"/>
      <c r="L153" s="36"/>
    </row>
    <row r="154" spans="2:12" x14ac:dyDescent="0.25">
      <c r="B154" s="39">
        <f t="shared" si="18"/>
        <v>152</v>
      </c>
      <c r="C154" s="40">
        <f t="shared" si="19"/>
        <v>48549</v>
      </c>
      <c r="D154" s="41">
        <f t="shared" si="24"/>
        <v>394502.22584378673</v>
      </c>
      <c r="E154" s="41">
        <f t="shared" si="25"/>
        <v>2851.4337675860352</v>
      </c>
      <c r="F154" s="54">
        <f t="shared" si="20"/>
        <v>270.57</v>
      </c>
      <c r="G154" s="41">
        <f t="shared" si="21"/>
        <v>3122.0037675860353</v>
      </c>
      <c r="H154" s="41">
        <f t="shared" si="22"/>
        <v>1971.3722755416572</v>
      </c>
      <c r="I154" s="41">
        <f t="shared" si="26"/>
        <v>1150.6314920443781</v>
      </c>
      <c r="J154" s="41">
        <f t="shared" si="23"/>
        <v>392530.85356824507</v>
      </c>
      <c r="K154" s="36"/>
      <c r="L154" s="36"/>
    </row>
    <row r="155" spans="2:12" x14ac:dyDescent="0.25">
      <c r="B155" s="39">
        <f t="shared" si="18"/>
        <v>153</v>
      </c>
      <c r="C155" s="40">
        <f t="shared" si="19"/>
        <v>48580</v>
      </c>
      <c r="D155" s="41">
        <f t="shared" si="24"/>
        <v>392530.85356824507</v>
      </c>
      <c r="E155" s="41">
        <f t="shared" si="25"/>
        <v>2851.4337675860352</v>
      </c>
      <c r="F155" s="54">
        <f t="shared" si="20"/>
        <v>270.57</v>
      </c>
      <c r="G155" s="41">
        <f t="shared" si="21"/>
        <v>3122.0037675860353</v>
      </c>
      <c r="H155" s="41">
        <f t="shared" si="22"/>
        <v>1977.1221113453205</v>
      </c>
      <c r="I155" s="41">
        <f t="shared" si="26"/>
        <v>1144.8816562407148</v>
      </c>
      <c r="J155" s="41">
        <f t="shared" si="23"/>
        <v>390553.73145689978</v>
      </c>
      <c r="K155" s="36"/>
      <c r="L155" s="36"/>
    </row>
    <row r="156" spans="2:12" x14ac:dyDescent="0.25">
      <c r="B156" s="39">
        <f t="shared" si="18"/>
        <v>154</v>
      </c>
      <c r="C156" s="40">
        <f t="shared" si="19"/>
        <v>48611</v>
      </c>
      <c r="D156" s="41">
        <f t="shared" si="24"/>
        <v>390553.73145689978</v>
      </c>
      <c r="E156" s="41">
        <f t="shared" si="25"/>
        <v>2851.4337675860352</v>
      </c>
      <c r="F156" s="54">
        <f t="shared" si="20"/>
        <v>270.57</v>
      </c>
      <c r="G156" s="41">
        <f t="shared" si="21"/>
        <v>3122.0037675860353</v>
      </c>
      <c r="H156" s="41">
        <f t="shared" si="22"/>
        <v>1982.8887175034108</v>
      </c>
      <c r="I156" s="41">
        <f t="shared" si="26"/>
        <v>1139.1150500826245</v>
      </c>
      <c r="J156" s="41">
        <f t="shared" si="23"/>
        <v>388570.84273939638</v>
      </c>
      <c r="K156" s="36"/>
      <c r="L156" s="36"/>
    </row>
    <row r="157" spans="2:12" x14ac:dyDescent="0.25">
      <c r="B157" s="39">
        <f t="shared" si="18"/>
        <v>155</v>
      </c>
      <c r="C157" s="40">
        <f t="shared" si="19"/>
        <v>48639</v>
      </c>
      <c r="D157" s="41">
        <f t="shared" si="24"/>
        <v>388570.84273939638</v>
      </c>
      <c r="E157" s="41">
        <f t="shared" si="25"/>
        <v>2851.4337675860352</v>
      </c>
      <c r="F157" s="54">
        <f t="shared" si="20"/>
        <v>270.57</v>
      </c>
      <c r="G157" s="41">
        <f t="shared" si="21"/>
        <v>3122.0037675860353</v>
      </c>
      <c r="H157" s="41">
        <f t="shared" si="22"/>
        <v>1988.6721429294623</v>
      </c>
      <c r="I157" s="41">
        <f t="shared" si="26"/>
        <v>1133.331624656573</v>
      </c>
      <c r="J157" s="41">
        <f t="shared" si="23"/>
        <v>386582.17059646692</v>
      </c>
      <c r="K157" s="36"/>
      <c r="L157" s="36"/>
    </row>
    <row r="158" spans="2:12" x14ac:dyDescent="0.25">
      <c r="B158" s="39">
        <f t="shared" si="18"/>
        <v>156</v>
      </c>
      <c r="C158" s="40">
        <f t="shared" si="19"/>
        <v>48670</v>
      </c>
      <c r="D158" s="41">
        <f t="shared" si="24"/>
        <v>386582.17059646692</v>
      </c>
      <c r="E158" s="41">
        <f t="shared" si="25"/>
        <v>2851.4337675860352</v>
      </c>
      <c r="F158" s="54">
        <f t="shared" si="20"/>
        <v>270.57</v>
      </c>
      <c r="G158" s="41">
        <f t="shared" si="21"/>
        <v>3122.0037675860353</v>
      </c>
      <c r="H158" s="41">
        <f t="shared" si="22"/>
        <v>1994.4724366796734</v>
      </c>
      <c r="I158" s="41">
        <f t="shared" si="26"/>
        <v>1127.531330906362</v>
      </c>
      <c r="J158" s="41">
        <f t="shared" si="23"/>
        <v>384587.69815978722</v>
      </c>
      <c r="K158" s="36"/>
      <c r="L158" s="36"/>
    </row>
    <row r="159" spans="2:12" x14ac:dyDescent="0.25">
      <c r="B159" s="39">
        <f t="shared" si="18"/>
        <v>157</v>
      </c>
      <c r="C159" s="40">
        <f t="shared" si="19"/>
        <v>48700</v>
      </c>
      <c r="D159" s="41">
        <f t="shared" si="24"/>
        <v>384587.69815978722</v>
      </c>
      <c r="E159" s="41">
        <f t="shared" si="25"/>
        <v>2851.4337675860352</v>
      </c>
      <c r="F159" s="54">
        <f t="shared" si="20"/>
        <v>270.57</v>
      </c>
      <c r="G159" s="41">
        <f t="shared" si="21"/>
        <v>3122.0037675860353</v>
      </c>
      <c r="H159" s="41">
        <f t="shared" si="22"/>
        <v>2000.2896479533226</v>
      </c>
      <c r="I159" s="41">
        <f t="shared" si="26"/>
        <v>1121.7141196327127</v>
      </c>
      <c r="J159" s="41">
        <f t="shared" si="23"/>
        <v>382587.40851183393</v>
      </c>
      <c r="K159" s="36"/>
      <c r="L159" s="36"/>
    </row>
    <row r="160" spans="2:12" x14ac:dyDescent="0.25">
      <c r="B160" s="39">
        <f t="shared" si="18"/>
        <v>158</v>
      </c>
      <c r="C160" s="40">
        <f t="shared" si="19"/>
        <v>48731</v>
      </c>
      <c r="D160" s="41">
        <f t="shared" si="24"/>
        <v>382587.40851183393</v>
      </c>
      <c r="E160" s="41">
        <f t="shared" si="25"/>
        <v>2851.4337675860352</v>
      </c>
      <c r="F160" s="54">
        <f t="shared" si="20"/>
        <v>270.57</v>
      </c>
      <c r="G160" s="41">
        <f t="shared" si="21"/>
        <v>3122.0037675860353</v>
      </c>
      <c r="H160" s="41">
        <f t="shared" si="22"/>
        <v>2006.1238260931862</v>
      </c>
      <c r="I160" s="41">
        <f t="shared" si="26"/>
        <v>1115.8799414928492</v>
      </c>
      <c r="J160" s="41">
        <f t="shared" si="23"/>
        <v>380581.28468574071</v>
      </c>
      <c r="K160" s="36"/>
      <c r="L160" s="36"/>
    </row>
    <row r="161" spans="2:12" x14ac:dyDescent="0.25">
      <c r="B161" s="39">
        <f t="shared" si="18"/>
        <v>159</v>
      </c>
      <c r="C161" s="40">
        <f t="shared" si="19"/>
        <v>48761</v>
      </c>
      <c r="D161" s="41">
        <f t="shared" si="24"/>
        <v>380581.28468574071</v>
      </c>
      <c r="E161" s="41">
        <f t="shared" si="25"/>
        <v>2851.4337675860352</v>
      </c>
      <c r="F161" s="54">
        <f t="shared" si="20"/>
        <v>270.57</v>
      </c>
      <c r="G161" s="41">
        <f t="shared" si="21"/>
        <v>3122.0037675860353</v>
      </c>
      <c r="H161" s="41">
        <f t="shared" si="22"/>
        <v>2011.9750205859582</v>
      </c>
      <c r="I161" s="41">
        <f t="shared" si="26"/>
        <v>1110.0287470000771</v>
      </c>
      <c r="J161" s="41">
        <f t="shared" si="23"/>
        <v>378569.30966515478</v>
      </c>
      <c r="K161" s="36"/>
      <c r="L161" s="36"/>
    </row>
    <row r="162" spans="2:12" x14ac:dyDescent="0.25">
      <c r="B162" s="39">
        <f t="shared" si="18"/>
        <v>160</v>
      </c>
      <c r="C162" s="40">
        <f t="shared" si="19"/>
        <v>48792</v>
      </c>
      <c r="D162" s="41">
        <f t="shared" si="24"/>
        <v>378569.30966515478</v>
      </c>
      <c r="E162" s="41">
        <f t="shared" si="25"/>
        <v>2851.4337675860352</v>
      </c>
      <c r="F162" s="54">
        <f t="shared" si="20"/>
        <v>270.57</v>
      </c>
      <c r="G162" s="41">
        <f t="shared" si="21"/>
        <v>3122.0037675860353</v>
      </c>
      <c r="H162" s="41">
        <f t="shared" si="22"/>
        <v>2017.8432810626671</v>
      </c>
      <c r="I162" s="41">
        <f t="shared" si="26"/>
        <v>1104.1604865233683</v>
      </c>
      <c r="J162" s="41">
        <f t="shared" si="23"/>
        <v>376551.46638409211</v>
      </c>
      <c r="K162" s="36"/>
      <c r="L162" s="36"/>
    </row>
    <row r="163" spans="2:12" x14ac:dyDescent="0.25">
      <c r="B163" s="39">
        <f t="shared" si="18"/>
        <v>161</v>
      </c>
      <c r="C163" s="40">
        <f t="shared" si="19"/>
        <v>48823</v>
      </c>
      <c r="D163" s="41">
        <f t="shared" si="24"/>
        <v>376551.46638409211</v>
      </c>
      <c r="E163" s="41">
        <f t="shared" si="25"/>
        <v>2851.4337675860352</v>
      </c>
      <c r="F163" s="54">
        <f t="shared" si="20"/>
        <v>270.57</v>
      </c>
      <c r="G163" s="41">
        <f t="shared" si="21"/>
        <v>3122.0037675860353</v>
      </c>
      <c r="H163" s="41">
        <f t="shared" si="22"/>
        <v>2023.7286572991</v>
      </c>
      <c r="I163" s="41">
        <f t="shared" si="26"/>
        <v>1098.2751102869354</v>
      </c>
      <c r="J163" s="41">
        <f t="shared" si="23"/>
        <v>374527.73772679298</v>
      </c>
      <c r="K163" s="36"/>
      <c r="L163" s="36"/>
    </row>
    <row r="164" spans="2:12" x14ac:dyDescent="0.25">
      <c r="B164" s="39">
        <f t="shared" si="18"/>
        <v>162</v>
      </c>
      <c r="C164" s="40">
        <f t="shared" si="19"/>
        <v>48853</v>
      </c>
      <c r="D164" s="41">
        <f t="shared" si="24"/>
        <v>374527.73772679298</v>
      </c>
      <c r="E164" s="41">
        <f t="shared" si="25"/>
        <v>2851.4337675860352</v>
      </c>
      <c r="F164" s="54">
        <f t="shared" si="20"/>
        <v>270.57</v>
      </c>
      <c r="G164" s="41">
        <f t="shared" si="21"/>
        <v>3122.0037675860353</v>
      </c>
      <c r="H164" s="41">
        <f t="shared" si="22"/>
        <v>2029.6311992162225</v>
      </c>
      <c r="I164" s="41">
        <f t="shared" si="26"/>
        <v>1092.3725683698128</v>
      </c>
      <c r="J164" s="41">
        <f t="shared" si="23"/>
        <v>372498.10652757675</v>
      </c>
      <c r="K164" s="36"/>
      <c r="L164" s="36"/>
    </row>
    <row r="165" spans="2:12" x14ac:dyDescent="0.25">
      <c r="B165" s="39">
        <f t="shared" si="18"/>
        <v>163</v>
      </c>
      <c r="C165" s="40">
        <f t="shared" si="19"/>
        <v>48884</v>
      </c>
      <c r="D165" s="41">
        <f t="shared" si="24"/>
        <v>372498.10652757675</v>
      </c>
      <c r="E165" s="41">
        <f t="shared" si="25"/>
        <v>2851.4337675860352</v>
      </c>
      <c r="F165" s="54">
        <f t="shared" si="20"/>
        <v>270.57</v>
      </c>
      <c r="G165" s="41">
        <f t="shared" si="21"/>
        <v>3122.0037675860353</v>
      </c>
      <c r="H165" s="41">
        <f t="shared" si="22"/>
        <v>2035.5509568806031</v>
      </c>
      <c r="I165" s="41">
        <f t="shared" si="26"/>
        <v>1086.4528107054323</v>
      </c>
      <c r="J165" s="41">
        <f t="shared" si="23"/>
        <v>370462.55557069613</v>
      </c>
      <c r="K165" s="36"/>
      <c r="L165" s="36"/>
    </row>
    <row r="166" spans="2:12" x14ac:dyDescent="0.25">
      <c r="B166" s="39">
        <f t="shared" si="18"/>
        <v>164</v>
      </c>
      <c r="C166" s="40">
        <f t="shared" si="19"/>
        <v>48914</v>
      </c>
      <c r="D166" s="41">
        <f t="shared" si="24"/>
        <v>370462.55557069613</v>
      </c>
      <c r="E166" s="41">
        <f t="shared" si="25"/>
        <v>2851.4337675860352</v>
      </c>
      <c r="F166" s="54">
        <f t="shared" si="20"/>
        <v>270.57</v>
      </c>
      <c r="G166" s="41">
        <f t="shared" si="21"/>
        <v>3122.0037675860353</v>
      </c>
      <c r="H166" s="41">
        <f t="shared" si="22"/>
        <v>2041.4879805048383</v>
      </c>
      <c r="I166" s="41">
        <f t="shared" si="26"/>
        <v>1080.515787081197</v>
      </c>
      <c r="J166" s="41">
        <f t="shared" si="23"/>
        <v>368421.06759019132</v>
      </c>
      <c r="K166" s="36"/>
      <c r="L166" s="36"/>
    </row>
    <row r="167" spans="2:12" x14ac:dyDescent="0.25">
      <c r="B167" s="39">
        <f t="shared" si="18"/>
        <v>165</v>
      </c>
      <c r="C167" s="40">
        <f t="shared" si="19"/>
        <v>48945</v>
      </c>
      <c r="D167" s="41">
        <f t="shared" si="24"/>
        <v>368421.06759019132</v>
      </c>
      <c r="E167" s="41">
        <f t="shared" si="25"/>
        <v>2851.4337675860352</v>
      </c>
      <c r="F167" s="54">
        <f t="shared" si="20"/>
        <v>270.57</v>
      </c>
      <c r="G167" s="41">
        <f t="shared" si="21"/>
        <v>3122.0037675860353</v>
      </c>
      <c r="H167" s="41">
        <f t="shared" si="22"/>
        <v>2047.4423204479772</v>
      </c>
      <c r="I167" s="41">
        <f t="shared" si="26"/>
        <v>1074.5614471380582</v>
      </c>
      <c r="J167" s="41">
        <f t="shared" si="23"/>
        <v>366373.62526974332</v>
      </c>
      <c r="K167" s="36"/>
      <c r="L167" s="36"/>
    </row>
    <row r="168" spans="2:12" x14ac:dyDescent="0.25">
      <c r="B168" s="39">
        <f t="shared" si="18"/>
        <v>166</v>
      </c>
      <c r="C168" s="40">
        <f t="shared" si="19"/>
        <v>48976</v>
      </c>
      <c r="D168" s="41">
        <f t="shared" si="24"/>
        <v>366373.62526974332</v>
      </c>
      <c r="E168" s="41">
        <f t="shared" si="25"/>
        <v>2851.4337675860352</v>
      </c>
      <c r="F168" s="54">
        <f t="shared" si="20"/>
        <v>270.57</v>
      </c>
      <c r="G168" s="41">
        <f t="shared" si="21"/>
        <v>3122.0037675860353</v>
      </c>
      <c r="H168" s="41">
        <f t="shared" si="22"/>
        <v>2053.4140272159502</v>
      </c>
      <c r="I168" s="41">
        <f t="shared" si="26"/>
        <v>1068.5897403700849</v>
      </c>
      <c r="J168" s="41">
        <f t="shared" si="23"/>
        <v>364320.21124252735</v>
      </c>
      <c r="K168" s="36"/>
      <c r="L168" s="36"/>
    </row>
    <row r="169" spans="2:12" x14ac:dyDescent="0.25">
      <c r="B169" s="39">
        <f t="shared" si="18"/>
        <v>167</v>
      </c>
      <c r="C169" s="40">
        <f t="shared" si="19"/>
        <v>49004</v>
      </c>
      <c r="D169" s="41">
        <f t="shared" si="24"/>
        <v>364320.21124252735</v>
      </c>
      <c r="E169" s="41">
        <f t="shared" si="25"/>
        <v>2851.4337675860352</v>
      </c>
      <c r="F169" s="54">
        <f t="shared" si="20"/>
        <v>270.57</v>
      </c>
      <c r="G169" s="41">
        <f t="shared" si="21"/>
        <v>3122.0037675860353</v>
      </c>
      <c r="H169" s="41">
        <f t="shared" si="22"/>
        <v>2059.4031514619974</v>
      </c>
      <c r="I169" s="41">
        <f t="shared" si="26"/>
        <v>1062.6006161240382</v>
      </c>
      <c r="J169" s="41">
        <f t="shared" si="23"/>
        <v>362260.80809106538</v>
      </c>
      <c r="K169" s="36"/>
      <c r="L169" s="36"/>
    </row>
    <row r="170" spans="2:12" x14ac:dyDescent="0.25">
      <c r="B170" s="39">
        <f t="shared" si="18"/>
        <v>168</v>
      </c>
      <c r="C170" s="40">
        <f t="shared" si="19"/>
        <v>49035</v>
      </c>
      <c r="D170" s="41">
        <f t="shared" si="24"/>
        <v>362260.80809106538</v>
      </c>
      <c r="E170" s="41">
        <f t="shared" si="25"/>
        <v>2851.4337675860352</v>
      </c>
      <c r="F170" s="54">
        <f t="shared" si="20"/>
        <v>270.57</v>
      </c>
      <c r="G170" s="41">
        <f t="shared" si="21"/>
        <v>3122.0037675860353</v>
      </c>
      <c r="H170" s="41">
        <f t="shared" si="22"/>
        <v>2065.4097439870948</v>
      </c>
      <c r="I170" s="41">
        <f t="shared" si="26"/>
        <v>1056.5940235989408</v>
      </c>
      <c r="J170" s="41">
        <f t="shared" si="23"/>
        <v>360195.3983470783</v>
      </c>
      <c r="K170" s="36"/>
      <c r="L170" s="36"/>
    </row>
    <row r="171" spans="2:12" x14ac:dyDescent="0.25">
      <c r="B171" s="39">
        <f t="shared" si="18"/>
        <v>169</v>
      </c>
      <c r="C171" s="40">
        <f t="shared" si="19"/>
        <v>49065</v>
      </c>
      <c r="D171" s="41">
        <f t="shared" si="24"/>
        <v>360195.3983470783</v>
      </c>
      <c r="E171" s="41">
        <f t="shared" si="25"/>
        <v>2851.4337675860352</v>
      </c>
      <c r="F171" s="54">
        <f t="shared" si="20"/>
        <v>270.57</v>
      </c>
      <c r="G171" s="41">
        <f t="shared" si="21"/>
        <v>3122.0037675860353</v>
      </c>
      <c r="H171" s="41">
        <f t="shared" si="22"/>
        <v>2071.4338557403898</v>
      </c>
      <c r="I171" s="41">
        <f t="shared" si="26"/>
        <v>1050.5699118456453</v>
      </c>
      <c r="J171" s="41">
        <f t="shared" si="23"/>
        <v>358123.96449133789</v>
      </c>
      <c r="K171" s="36"/>
      <c r="L171" s="36"/>
    </row>
    <row r="172" spans="2:12" x14ac:dyDescent="0.25">
      <c r="B172" s="39">
        <f t="shared" si="18"/>
        <v>170</v>
      </c>
      <c r="C172" s="40">
        <f t="shared" si="19"/>
        <v>49096</v>
      </c>
      <c r="D172" s="41">
        <f t="shared" si="24"/>
        <v>358123.96449133789</v>
      </c>
      <c r="E172" s="41">
        <f t="shared" si="25"/>
        <v>2851.4337675860352</v>
      </c>
      <c r="F172" s="54">
        <f t="shared" si="20"/>
        <v>270.57</v>
      </c>
      <c r="G172" s="41">
        <f t="shared" si="21"/>
        <v>3122.0037675860353</v>
      </c>
      <c r="H172" s="41">
        <f t="shared" si="22"/>
        <v>2077.4755378196332</v>
      </c>
      <c r="I172" s="41">
        <f t="shared" si="26"/>
        <v>1044.5282297664023</v>
      </c>
      <c r="J172" s="41">
        <f t="shared" si="23"/>
        <v>356046.48895351827</v>
      </c>
      <c r="K172" s="36"/>
      <c r="L172" s="36"/>
    </row>
    <row r="173" spans="2:12" x14ac:dyDescent="0.25">
      <c r="B173" s="39">
        <f t="shared" si="18"/>
        <v>171</v>
      </c>
      <c r="C173" s="40">
        <f t="shared" si="19"/>
        <v>49126</v>
      </c>
      <c r="D173" s="41">
        <f t="shared" si="24"/>
        <v>356046.48895351827</v>
      </c>
      <c r="E173" s="41">
        <f t="shared" si="25"/>
        <v>2851.4337675860352</v>
      </c>
      <c r="F173" s="54">
        <f t="shared" si="20"/>
        <v>270.57</v>
      </c>
      <c r="G173" s="41">
        <f t="shared" si="21"/>
        <v>3122.0037675860353</v>
      </c>
      <c r="H173" s="41">
        <f t="shared" si="22"/>
        <v>2083.5348414716073</v>
      </c>
      <c r="I173" s="41">
        <f t="shared" si="26"/>
        <v>1038.4689261144283</v>
      </c>
      <c r="J173" s="41">
        <f t="shared" si="23"/>
        <v>353962.95411204669</v>
      </c>
      <c r="K173" s="36"/>
      <c r="L173" s="36"/>
    </row>
    <row r="174" spans="2:12" x14ac:dyDescent="0.25">
      <c r="B174" s="39">
        <f t="shared" si="18"/>
        <v>172</v>
      </c>
      <c r="C174" s="40">
        <f t="shared" si="19"/>
        <v>49157</v>
      </c>
      <c r="D174" s="41">
        <f t="shared" si="24"/>
        <v>353962.95411204669</v>
      </c>
      <c r="E174" s="41">
        <f t="shared" si="25"/>
        <v>2851.4337675860352</v>
      </c>
      <c r="F174" s="54">
        <f t="shared" si="20"/>
        <v>270.57</v>
      </c>
      <c r="G174" s="41">
        <f t="shared" si="21"/>
        <v>3122.0037675860353</v>
      </c>
      <c r="H174" s="41">
        <f t="shared" si="22"/>
        <v>2089.611818092566</v>
      </c>
      <c r="I174" s="41">
        <f t="shared" si="26"/>
        <v>1032.3919494934696</v>
      </c>
      <c r="J174" s="41">
        <f t="shared" si="23"/>
        <v>351873.34229395411</v>
      </c>
      <c r="K174" s="36"/>
      <c r="L174" s="36"/>
    </row>
    <row r="175" spans="2:12" x14ac:dyDescent="0.25">
      <c r="B175" s="39">
        <f t="shared" si="18"/>
        <v>173</v>
      </c>
      <c r="C175" s="40">
        <f t="shared" si="19"/>
        <v>49188</v>
      </c>
      <c r="D175" s="41">
        <f t="shared" si="24"/>
        <v>351873.34229395411</v>
      </c>
      <c r="E175" s="41">
        <f t="shared" si="25"/>
        <v>2851.4337675860352</v>
      </c>
      <c r="F175" s="54">
        <f t="shared" si="20"/>
        <v>270.57</v>
      </c>
      <c r="G175" s="41">
        <f t="shared" si="21"/>
        <v>3122.0037675860353</v>
      </c>
      <c r="H175" s="41">
        <f t="shared" si="22"/>
        <v>2095.7065192286691</v>
      </c>
      <c r="I175" s="41">
        <f t="shared" si="26"/>
        <v>1026.2972483573662</v>
      </c>
      <c r="J175" s="41">
        <f t="shared" si="23"/>
        <v>349777.63577472541</v>
      </c>
      <c r="K175" s="36"/>
      <c r="L175" s="36"/>
    </row>
    <row r="176" spans="2:12" x14ac:dyDescent="0.25">
      <c r="B176" s="39">
        <f t="shared" si="18"/>
        <v>174</v>
      </c>
      <c r="C176" s="40">
        <f t="shared" si="19"/>
        <v>49218</v>
      </c>
      <c r="D176" s="41">
        <f t="shared" si="24"/>
        <v>349777.63577472541</v>
      </c>
      <c r="E176" s="41">
        <f t="shared" si="25"/>
        <v>2851.4337675860352</v>
      </c>
      <c r="F176" s="54">
        <f t="shared" si="20"/>
        <v>270.57</v>
      </c>
      <c r="G176" s="41">
        <f t="shared" si="21"/>
        <v>3122.0037675860353</v>
      </c>
      <c r="H176" s="41">
        <f t="shared" si="22"/>
        <v>2101.8189965764195</v>
      </c>
      <c r="I176" s="41">
        <f t="shared" si="26"/>
        <v>1020.1847710096158</v>
      </c>
      <c r="J176" s="41">
        <f t="shared" si="23"/>
        <v>347675.81677814899</v>
      </c>
      <c r="K176" s="36"/>
      <c r="L176" s="36"/>
    </row>
    <row r="177" spans="2:12" x14ac:dyDescent="0.25">
      <c r="B177" s="39">
        <f t="shared" si="18"/>
        <v>175</v>
      </c>
      <c r="C177" s="40">
        <f t="shared" si="19"/>
        <v>49249</v>
      </c>
      <c r="D177" s="41">
        <f t="shared" si="24"/>
        <v>347675.81677814899</v>
      </c>
      <c r="E177" s="41">
        <f t="shared" si="25"/>
        <v>2851.4337675860352</v>
      </c>
      <c r="F177" s="54">
        <f t="shared" si="20"/>
        <v>270.57</v>
      </c>
      <c r="G177" s="41">
        <f t="shared" si="21"/>
        <v>3122.0037675860353</v>
      </c>
      <c r="H177" s="41">
        <f t="shared" si="22"/>
        <v>2107.9493019831007</v>
      </c>
      <c r="I177" s="41">
        <f t="shared" si="26"/>
        <v>1014.0544656029347</v>
      </c>
      <c r="J177" s="41">
        <f t="shared" si="23"/>
        <v>345567.86747616588</v>
      </c>
      <c r="K177" s="36"/>
      <c r="L177" s="36"/>
    </row>
    <row r="178" spans="2:12" x14ac:dyDescent="0.25">
      <c r="B178" s="39">
        <f t="shared" si="18"/>
        <v>176</v>
      </c>
      <c r="C178" s="40">
        <f t="shared" si="19"/>
        <v>49279</v>
      </c>
      <c r="D178" s="41">
        <f t="shared" si="24"/>
        <v>345567.86747616588</v>
      </c>
      <c r="E178" s="41">
        <f t="shared" si="25"/>
        <v>2851.4337675860352</v>
      </c>
      <c r="F178" s="54">
        <f t="shared" si="20"/>
        <v>270.57</v>
      </c>
      <c r="G178" s="41">
        <f t="shared" si="21"/>
        <v>3122.0037675860353</v>
      </c>
      <c r="H178" s="41">
        <f t="shared" si="22"/>
        <v>2114.0974874472181</v>
      </c>
      <c r="I178" s="41">
        <f t="shared" si="26"/>
        <v>1007.9062801388172</v>
      </c>
      <c r="J178" s="41">
        <f t="shared" si="23"/>
        <v>343453.76998871868</v>
      </c>
      <c r="K178" s="36"/>
      <c r="L178" s="36"/>
    </row>
    <row r="179" spans="2:12" x14ac:dyDescent="0.25">
      <c r="B179" s="39">
        <f t="shared" si="18"/>
        <v>177</v>
      </c>
      <c r="C179" s="40">
        <f t="shared" si="19"/>
        <v>49310</v>
      </c>
      <c r="D179" s="41">
        <f t="shared" si="24"/>
        <v>343453.76998871868</v>
      </c>
      <c r="E179" s="41">
        <f t="shared" si="25"/>
        <v>2851.4337675860352</v>
      </c>
      <c r="F179" s="54">
        <f t="shared" si="20"/>
        <v>270.57</v>
      </c>
      <c r="G179" s="41">
        <f t="shared" si="21"/>
        <v>3122.0037675860353</v>
      </c>
      <c r="H179" s="41">
        <f t="shared" si="22"/>
        <v>2120.2636051189393</v>
      </c>
      <c r="I179" s="41">
        <f t="shared" si="26"/>
        <v>1001.7401624670962</v>
      </c>
      <c r="J179" s="41">
        <f t="shared" si="23"/>
        <v>341333.50638359971</v>
      </c>
      <c r="K179" s="36"/>
      <c r="L179" s="36"/>
    </row>
    <row r="180" spans="2:12" x14ac:dyDescent="0.25">
      <c r="B180" s="39">
        <f t="shared" si="18"/>
        <v>178</v>
      </c>
      <c r="C180" s="40">
        <f t="shared" si="19"/>
        <v>49341</v>
      </c>
      <c r="D180" s="41">
        <f t="shared" si="24"/>
        <v>341333.50638359971</v>
      </c>
      <c r="E180" s="41">
        <f t="shared" si="25"/>
        <v>2851.4337675860352</v>
      </c>
      <c r="F180" s="54">
        <f t="shared" si="20"/>
        <v>270.57</v>
      </c>
      <c r="G180" s="41">
        <f t="shared" si="21"/>
        <v>3122.0037675860353</v>
      </c>
      <c r="H180" s="41">
        <f t="shared" si="22"/>
        <v>2126.447707300536</v>
      </c>
      <c r="I180" s="41">
        <f t="shared" si="26"/>
        <v>995.55606028549926</v>
      </c>
      <c r="J180" s="41">
        <f t="shared" si="23"/>
        <v>339207.05867629917</v>
      </c>
      <c r="K180" s="36"/>
      <c r="L180" s="36"/>
    </row>
    <row r="181" spans="2:12" x14ac:dyDescent="0.25">
      <c r="B181" s="39">
        <f t="shared" si="18"/>
        <v>179</v>
      </c>
      <c r="C181" s="40">
        <f t="shared" si="19"/>
        <v>49369</v>
      </c>
      <c r="D181" s="41">
        <f t="shared" si="24"/>
        <v>339207.05867629917</v>
      </c>
      <c r="E181" s="41">
        <f t="shared" si="25"/>
        <v>2851.4337675860352</v>
      </c>
      <c r="F181" s="54">
        <f t="shared" si="20"/>
        <v>270.57</v>
      </c>
      <c r="G181" s="41">
        <f t="shared" si="21"/>
        <v>3122.0037675860353</v>
      </c>
      <c r="H181" s="41">
        <f t="shared" si="22"/>
        <v>2132.6498464468295</v>
      </c>
      <c r="I181" s="41">
        <f t="shared" si="26"/>
        <v>989.35392113920591</v>
      </c>
      <c r="J181" s="41">
        <f t="shared" si="23"/>
        <v>337074.40882985236</v>
      </c>
      <c r="K181" s="36"/>
      <c r="L181" s="36"/>
    </row>
    <row r="182" spans="2:12" x14ac:dyDescent="0.25">
      <c r="B182" s="39">
        <f t="shared" si="18"/>
        <v>180</v>
      </c>
      <c r="C182" s="40">
        <f t="shared" si="19"/>
        <v>49400</v>
      </c>
      <c r="D182" s="41">
        <f t="shared" si="24"/>
        <v>337074.40882985236</v>
      </c>
      <c r="E182" s="41">
        <f t="shared" si="25"/>
        <v>2851.4337675860352</v>
      </c>
      <c r="F182" s="54">
        <f t="shared" si="20"/>
        <v>270.57</v>
      </c>
      <c r="G182" s="41">
        <f t="shared" si="21"/>
        <v>3122.0037675860353</v>
      </c>
      <c r="H182" s="41">
        <f t="shared" si="22"/>
        <v>2138.8700751656324</v>
      </c>
      <c r="I182" s="41">
        <f t="shared" si="26"/>
        <v>983.13369242040278</v>
      </c>
      <c r="J182" s="41">
        <f t="shared" si="23"/>
        <v>334935.53875468671</v>
      </c>
      <c r="K182" s="36"/>
      <c r="L182" s="36"/>
    </row>
    <row r="183" spans="2:12" x14ac:dyDescent="0.25">
      <c r="B183" s="39">
        <f t="shared" si="18"/>
        <v>181</v>
      </c>
      <c r="C183" s="40">
        <f t="shared" si="19"/>
        <v>49430</v>
      </c>
      <c r="D183" s="41">
        <f t="shared" si="24"/>
        <v>334935.53875468671</v>
      </c>
      <c r="E183" s="41">
        <f t="shared" si="25"/>
        <v>2851.4337675860352</v>
      </c>
      <c r="F183" s="54">
        <f t="shared" si="20"/>
        <v>270.57</v>
      </c>
      <c r="G183" s="41">
        <f t="shared" si="21"/>
        <v>3122.0037675860353</v>
      </c>
      <c r="H183" s="41">
        <f t="shared" si="22"/>
        <v>2145.1084462181989</v>
      </c>
      <c r="I183" s="41">
        <f t="shared" si="26"/>
        <v>976.89532136783635</v>
      </c>
      <c r="J183" s="41">
        <f t="shared" si="23"/>
        <v>332790.43030846852</v>
      </c>
      <c r="K183" s="36"/>
      <c r="L183" s="36"/>
    </row>
    <row r="184" spans="2:12" x14ac:dyDescent="0.25">
      <c r="B184" s="39">
        <f t="shared" si="18"/>
        <v>182</v>
      </c>
      <c r="C184" s="40">
        <f t="shared" si="19"/>
        <v>49461</v>
      </c>
      <c r="D184" s="41">
        <f t="shared" si="24"/>
        <v>332790.43030846852</v>
      </c>
      <c r="E184" s="41">
        <f t="shared" si="25"/>
        <v>2851.4337675860352</v>
      </c>
      <c r="F184" s="54">
        <f t="shared" si="20"/>
        <v>270.57</v>
      </c>
      <c r="G184" s="41">
        <f t="shared" si="21"/>
        <v>3122.0037675860353</v>
      </c>
      <c r="H184" s="41">
        <f t="shared" si="22"/>
        <v>2151.3650125196687</v>
      </c>
      <c r="I184" s="41">
        <f t="shared" si="26"/>
        <v>970.63875506636668</v>
      </c>
      <c r="J184" s="41">
        <f t="shared" si="23"/>
        <v>330639.06529594888</v>
      </c>
      <c r="K184" s="36"/>
      <c r="L184" s="36"/>
    </row>
    <row r="185" spans="2:12" x14ac:dyDescent="0.25">
      <c r="B185" s="39">
        <f t="shared" si="18"/>
        <v>183</v>
      </c>
      <c r="C185" s="40">
        <f t="shared" si="19"/>
        <v>49491</v>
      </c>
      <c r="D185" s="41">
        <f t="shared" si="24"/>
        <v>330639.06529594888</v>
      </c>
      <c r="E185" s="41">
        <f t="shared" si="25"/>
        <v>2851.4337675860352</v>
      </c>
      <c r="F185" s="54">
        <f t="shared" si="20"/>
        <v>270.57</v>
      </c>
      <c r="G185" s="41">
        <f t="shared" si="21"/>
        <v>3122.0037675860353</v>
      </c>
      <c r="H185" s="41">
        <f t="shared" si="22"/>
        <v>2157.6398271395178</v>
      </c>
      <c r="I185" s="41">
        <f t="shared" si="26"/>
        <v>964.36394044651763</v>
      </c>
      <c r="J185" s="41">
        <f t="shared" si="23"/>
        <v>328481.42546880938</v>
      </c>
      <c r="K185" s="36"/>
      <c r="L185" s="36"/>
    </row>
    <row r="186" spans="2:12" x14ac:dyDescent="0.25">
      <c r="B186" s="39">
        <f t="shared" si="18"/>
        <v>184</v>
      </c>
      <c r="C186" s="40">
        <f t="shared" si="19"/>
        <v>49522</v>
      </c>
      <c r="D186" s="41">
        <f t="shared" si="24"/>
        <v>328481.42546880938</v>
      </c>
      <c r="E186" s="41">
        <f t="shared" si="25"/>
        <v>2851.4337675860352</v>
      </c>
      <c r="F186" s="54">
        <f t="shared" si="20"/>
        <v>270.57</v>
      </c>
      <c r="G186" s="41">
        <f t="shared" si="21"/>
        <v>3122.0037675860353</v>
      </c>
      <c r="H186" s="41">
        <f t="shared" si="22"/>
        <v>2163.932943302008</v>
      </c>
      <c r="I186" s="41">
        <f t="shared" si="26"/>
        <v>958.07082428402748</v>
      </c>
      <c r="J186" s="41">
        <f t="shared" si="23"/>
        <v>326317.49252550735</v>
      </c>
      <c r="K186" s="36"/>
      <c r="L186" s="36"/>
    </row>
    <row r="187" spans="2:12" x14ac:dyDescent="0.25">
      <c r="B187" s="39">
        <f t="shared" si="18"/>
        <v>185</v>
      </c>
      <c r="C187" s="40">
        <f t="shared" si="19"/>
        <v>49553</v>
      </c>
      <c r="D187" s="41">
        <f t="shared" si="24"/>
        <v>326317.49252550735</v>
      </c>
      <c r="E187" s="41">
        <f t="shared" si="25"/>
        <v>2851.4337675860352</v>
      </c>
      <c r="F187" s="54">
        <f t="shared" si="20"/>
        <v>270.57</v>
      </c>
      <c r="G187" s="41">
        <f t="shared" si="21"/>
        <v>3122.0037675860353</v>
      </c>
      <c r="H187" s="41">
        <f t="shared" si="22"/>
        <v>2170.2444143866387</v>
      </c>
      <c r="I187" s="41">
        <f t="shared" si="26"/>
        <v>951.75935319939651</v>
      </c>
      <c r="J187" s="41">
        <f t="shared" si="23"/>
        <v>324147.24811112072</v>
      </c>
      <c r="K187" s="36"/>
      <c r="L187" s="36"/>
    </row>
    <row r="188" spans="2:12" x14ac:dyDescent="0.25">
      <c r="B188" s="39">
        <f t="shared" si="18"/>
        <v>186</v>
      </c>
      <c r="C188" s="40">
        <f t="shared" si="19"/>
        <v>49583</v>
      </c>
      <c r="D188" s="41">
        <f t="shared" si="24"/>
        <v>324147.24811112072</v>
      </c>
      <c r="E188" s="41">
        <f t="shared" si="25"/>
        <v>2851.4337675860352</v>
      </c>
      <c r="F188" s="54">
        <f t="shared" si="20"/>
        <v>270.57</v>
      </c>
      <c r="G188" s="41">
        <f t="shared" si="21"/>
        <v>3122.0037675860353</v>
      </c>
      <c r="H188" s="41">
        <f t="shared" si="22"/>
        <v>2176.5742939285997</v>
      </c>
      <c r="I188" s="41">
        <f t="shared" si="26"/>
        <v>945.42947365743555</v>
      </c>
      <c r="J188" s="41">
        <f t="shared" si="23"/>
        <v>321970.67381719209</v>
      </c>
      <c r="K188" s="36"/>
      <c r="L188" s="36"/>
    </row>
    <row r="189" spans="2:12" x14ac:dyDescent="0.25">
      <c r="B189" s="39">
        <f t="shared" si="18"/>
        <v>187</v>
      </c>
      <c r="C189" s="40">
        <f t="shared" si="19"/>
        <v>49614</v>
      </c>
      <c r="D189" s="41">
        <f t="shared" si="24"/>
        <v>321970.67381719209</v>
      </c>
      <c r="E189" s="41">
        <f t="shared" si="25"/>
        <v>2851.4337675860352</v>
      </c>
      <c r="F189" s="54">
        <f t="shared" si="20"/>
        <v>270.57</v>
      </c>
      <c r="G189" s="41">
        <f t="shared" si="21"/>
        <v>3122.0037675860353</v>
      </c>
      <c r="H189" s="41">
        <f t="shared" si="22"/>
        <v>2182.9226356192248</v>
      </c>
      <c r="I189" s="41">
        <f t="shared" si="26"/>
        <v>939.0811319668104</v>
      </c>
      <c r="J189" s="41">
        <f t="shared" si="23"/>
        <v>319787.75118157285</v>
      </c>
      <c r="K189" s="36"/>
      <c r="L189" s="36"/>
    </row>
    <row r="190" spans="2:12" x14ac:dyDescent="0.25">
      <c r="B190" s="39">
        <f t="shared" si="18"/>
        <v>188</v>
      </c>
      <c r="C190" s="40">
        <f t="shared" si="19"/>
        <v>49644</v>
      </c>
      <c r="D190" s="41">
        <f t="shared" si="24"/>
        <v>319787.75118157285</v>
      </c>
      <c r="E190" s="41">
        <f t="shared" si="25"/>
        <v>2851.4337675860352</v>
      </c>
      <c r="F190" s="54">
        <f t="shared" si="20"/>
        <v>270.57</v>
      </c>
      <c r="G190" s="41">
        <f t="shared" si="21"/>
        <v>3122.0037675860353</v>
      </c>
      <c r="H190" s="41">
        <f t="shared" si="22"/>
        <v>2189.2894933064476</v>
      </c>
      <c r="I190" s="41">
        <f t="shared" si="26"/>
        <v>932.71427427958758</v>
      </c>
      <c r="J190" s="41">
        <f t="shared" si="23"/>
        <v>317598.46168826643</v>
      </c>
      <c r="K190" s="36"/>
      <c r="L190" s="36"/>
    </row>
    <row r="191" spans="2:12" x14ac:dyDescent="0.25">
      <c r="B191" s="39">
        <f t="shared" si="18"/>
        <v>189</v>
      </c>
      <c r="C191" s="40">
        <f t="shared" si="19"/>
        <v>49675</v>
      </c>
      <c r="D191" s="41">
        <f t="shared" si="24"/>
        <v>317598.46168826643</v>
      </c>
      <c r="E191" s="41">
        <f t="shared" si="25"/>
        <v>2851.4337675860352</v>
      </c>
      <c r="F191" s="54">
        <f t="shared" si="20"/>
        <v>270.57</v>
      </c>
      <c r="G191" s="41">
        <f t="shared" si="21"/>
        <v>3122.0037675860353</v>
      </c>
      <c r="H191" s="41">
        <f t="shared" si="22"/>
        <v>2195.6749209952582</v>
      </c>
      <c r="I191" s="41">
        <f t="shared" si="26"/>
        <v>926.32884659077718</v>
      </c>
      <c r="J191" s="41">
        <f t="shared" si="23"/>
        <v>315402.78676727117</v>
      </c>
      <c r="K191" s="36"/>
      <c r="L191" s="36"/>
    </row>
    <row r="192" spans="2:12" x14ac:dyDescent="0.25">
      <c r="B192" s="39">
        <f t="shared" si="18"/>
        <v>190</v>
      </c>
      <c r="C192" s="40">
        <f t="shared" si="19"/>
        <v>49706</v>
      </c>
      <c r="D192" s="41">
        <f t="shared" si="24"/>
        <v>315402.78676727117</v>
      </c>
      <c r="E192" s="41">
        <f t="shared" si="25"/>
        <v>2851.4337675860352</v>
      </c>
      <c r="F192" s="54">
        <f t="shared" si="20"/>
        <v>270.57</v>
      </c>
      <c r="G192" s="41">
        <f t="shared" si="21"/>
        <v>3122.0037675860353</v>
      </c>
      <c r="H192" s="41">
        <f t="shared" si="22"/>
        <v>2202.0789728481609</v>
      </c>
      <c r="I192" s="41">
        <f t="shared" si="26"/>
        <v>919.92479473787432</v>
      </c>
      <c r="J192" s="41">
        <f t="shared" si="23"/>
        <v>313200.70779442304</v>
      </c>
      <c r="K192" s="36"/>
      <c r="L192" s="36"/>
    </row>
    <row r="193" spans="2:12" x14ac:dyDescent="0.25">
      <c r="B193" s="39">
        <f t="shared" si="18"/>
        <v>191</v>
      </c>
      <c r="C193" s="40">
        <f t="shared" si="19"/>
        <v>49735</v>
      </c>
      <c r="D193" s="41">
        <f t="shared" si="24"/>
        <v>313200.70779442304</v>
      </c>
      <c r="E193" s="41">
        <f t="shared" si="25"/>
        <v>2851.4337675860352</v>
      </c>
      <c r="F193" s="54">
        <f t="shared" si="20"/>
        <v>270.57</v>
      </c>
      <c r="G193" s="41">
        <f t="shared" si="21"/>
        <v>3122.0037675860353</v>
      </c>
      <c r="H193" s="41">
        <f t="shared" si="22"/>
        <v>2208.5017031856346</v>
      </c>
      <c r="I193" s="41">
        <f t="shared" si="26"/>
        <v>913.50206440040063</v>
      </c>
      <c r="J193" s="41">
        <f t="shared" si="23"/>
        <v>310992.20609123743</v>
      </c>
      <c r="K193" s="36"/>
      <c r="L193" s="36"/>
    </row>
    <row r="194" spans="2:12" x14ac:dyDescent="0.25">
      <c r="B194" s="39">
        <f t="shared" si="18"/>
        <v>192</v>
      </c>
      <c r="C194" s="40">
        <f t="shared" si="19"/>
        <v>49766</v>
      </c>
      <c r="D194" s="41">
        <f t="shared" si="24"/>
        <v>310992.20609123743</v>
      </c>
      <c r="E194" s="41">
        <f t="shared" si="25"/>
        <v>2851.4337675860352</v>
      </c>
      <c r="F194" s="54">
        <f t="shared" si="20"/>
        <v>270.57</v>
      </c>
      <c r="G194" s="41">
        <f t="shared" si="21"/>
        <v>3122.0037675860353</v>
      </c>
      <c r="H194" s="41">
        <f t="shared" si="22"/>
        <v>2214.9431664865929</v>
      </c>
      <c r="I194" s="41">
        <f t="shared" si="26"/>
        <v>907.06060109944258</v>
      </c>
      <c r="J194" s="41">
        <f t="shared" si="23"/>
        <v>308777.26292475086</v>
      </c>
      <c r="K194" s="36"/>
      <c r="L194" s="36"/>
    </row>
    <row r="195" spans="2:12" x14ac:dyDescent="0.25">
      <c r="B195" s="39">
        <f t="shared" si="18"/>
        <v>193</v>
      </c>
      <c r="C195" s="40">
        <f t="shared" si="19"/>
        <v>49796</v>
      </c>
      <c r="D195" s="41">
        <f t="shared" si="24"/>
        <v>308777.26292475086</v>
      </c>
      <c r="E195" s="41">
        <f t="shared" si="25"/>
        <v>2851.4337675860352</v>
      </c>
      <c r="F195" s="54">
        <f t="shared" si="20"/>
        <v>270.57</v>
      </c>
      <c r="G195" s="41">
        <f t="shared" si="21"/>
        <v>3122.0037675860353</v>
      </c>
      <c r="H195" s="41">
        <f t="shared" si="22"/>
        <v>2221.4034173888454</v>
      </c>
      <c r="I195" s="41">
        <f t="shared" si="26"/>
        <v>900.6003501971901</v>
      </c>
      <c r="J195" s="41">
        <f t="shared" si="23"/>
        <v>306555.85950736201</v>
      </c>
      <c r="K195" s="36"/>
      <c r="L195" s="36"/>
    </row>
    <row r="196" spans="2:12" x14ac:dyDescent="0.25">
      <c r="B196" s="39">
        <f t="shared" ref="B196:B259" si="27">IF(Values_Entered_2,B195+1,"")</f>
        <v>194</v>
      </c>
      <c r="C196" s="40">
        <f t="shared" ref="C196:C259" si="28">IF(Pay_Num_2&lt;&gt;"",DATE(YEAR(C195),MONTH(C195)+1,DAY(C195)),"")</f>
        <v>49827</v>
      </c>
      <c r="D196" s="41">
        <f t="shared" si="24"/>
        <v>306555.85950736201</v>
      </c>
      <c r="E196" s="41">
        <f t="shared" si="25"/>
        <v>2851.4337675860352</v>
      </c>
      <c r="F196" s="54">
        <f t="shared" ref="F196:F259" si="29">IF(Pay_Num_2&lt;&gt;"",Scheduled_Extra_Payments_2,"")</f>
        <v>270.57</v>
      </c>
      <c r="G196" s="41">
        <f t="shared" ref="G196:G259" si="30">IF(Pay_Num_2&lt;&gt;"",Sched_Pay_2+Extra_Pay_2,"")</f>
        <v>3122.0037675860353</v>
      </c>
      <c r="H196" s="41">
        <f t="shared" ref="H196:H259" si="31">IF(Pay_Num_2&lt;&gt;"",Total_Pay_2-Intr_2,"")</f>
        <v>2227.8825106895629</v>
      </c>
      <c r="I196" s="41">
        <f t="shared" si="26"/>
        <v>894.12125689647257</v>
      </c>
      <c r="J196" s="41">
        <f t="shared" ref="J196:J259" si="32">IF(Pay_Num_2&lt;&gt;"",Beg_Balance-Princ_2,"")</f>
        <v>304327.97699667246</v>
      </c>
      <c r="K196" s="36"/>
      <c r="L196" s="36"/>
    </row>
    <row r="197" spans="2:12" x14ac:dyDescent="0.25">
      <c r="B197" s="39">
        <f t="shared" si="27"/>
        <v>195</v>
      </c>
      <c r="C197" s="40">
        <f t="shared" si="28"/>
        <v>49857</v>
      </c>
      <c r="D197" s="41">
        <f t="shared" ref="D197:D260" si="33">IF(Pay_Num_2&lt;&gt;"",J196,"")</f>
        <v>304327.97699667246</v>
      </c>
      <c r="E197" s="41">
        <f t="shared" ref="E197:E260" si="34">IF(Pay_Num_2&lt;&gt;"",Scheduled_Monthly_Payment_2,"")</f>
        <v>2851.4337675860352</v>
      </c>
      <c r="F197" s="54">
        <f t="shared" si="29"/>
        <v>270.57</v>
      </c>
      <c r="G197" s="41">
        <f t="shared" si="30"/>
        <v>3122.0037675860353</v>
      </c>
      <c r="H197" s="41">
        <f t="shared" si="31"/>
        <v>2234.3805013457404</v>
      </c>
      <c r="I197" s="41">
        <f t="shared" ref="I197:I260" si="35">IF(Pay_Num_2&lt;&gt;"",Beg_Balance*Interest_Rate_2/12,"")</f>
        <v>887.62326624029481</v>
      </c>
      <c r="J197" s="41">
        <f t="shared" si="32"/>
        <v>302093.59649532672</v>
      </c>
      <c r="K197" s="36"/>
      <c r="L197" s="36"/>
    </row>
    <row r="198" spans="2:12" x14ac:dyDescent="0.25">
      <c r="B198" s="39">
        <f t="shared" si="27"/>
        <v>196</v>
      </c>
      <c r="C198" s="40">
        <f t="shared" si="28"/>
        <v>49888</v>
      </c>
      <c r="D198" s="41">
        <f t="shared" si="33"/>
        <v>302093.59649532672</v>
      </c>
      <c r="E198" s="41">
        <f t="shared" si="34"/>
        <v>2851.4337675860352</v>
      </c>
      <c r="F198" s="54">
        <f t="shared" si="29"/>
        <v>270.57</v>
      </c>
      <c r="G198" s="41">
        <f t="shared" si="30"/>
        <v>3122.0037675860353</v>
      </c>
      <c r="H198" s="41">
        <f t="shared" si="31"/>
        <v>2240.8974444746655</v>
      </c>
      <c r="I198" s="41">
        <f t="shared" si="35"/>
        <v>881.10632311136976</v>
      </c>
      <c r="J198" s="41">
        <f t="shared" si="32"/>
        <v>299852.69905085204</v>
      </c>
      <c r="K198" s="36"/>
      <c r="L198" s="36"/>
    </row>
    <row r="199" spans="2:12" x14ac:dyDescent="0.25">
      <c r="B199" s="39">
        <f t="shared" si="27"/>
        <v>197</v>
      </c>
      <c r="C199" s="40">
        <f t="shared" si="28"/>
        <v>49919</v>
      </c>
      <c r="D199" s="41">
        <f t="shared" si="33"/>
        <v>299852.69905085204</v>
      </c>
      <c r="E199" s="41">
        <f t="shared" si="34"/>
        <v>2851.4337675860352</v>
      </c>
      <c r="F199" s="54">
        <f t="shared" si="29"/>
        <v>270.57</v>
      </c>
      <c r="G199" s="41">
        <f t="shared" si="30"/>
        <v>3122.0037675860353</v>
      </c>
      <c r="H199" s="41">
        <f t="shared" si="31"/>
        <v>2247.4333953543833</v>
      </c>
      <c r="I199" s="41">
        <f t="shared" si="35"/>
        <v>874.57037223165196</v>
      </c>
      <c r="J199" s="41">
        <f t="shared" si="32"/>
        <v>297605.26565549767</v>
      </c>
      <c r="K199" s="36"/>
      <c r="L199" s="36"/>
    </row>
    <row r="200" spans="2:12" x14ac:dyDescent="0.25">
      <c r="B200" s="39">
        <f t="shared" si="27"/>
        <v>198</v>
      </c>
      <c r="C200" s="40">
        <f t="shared" si="28"/>
        <v>49949</v>
      </c>
      <c r="D200" s="41">
        <f t="shared" si="33"/>
        <v>297605.26565549767</v>
      </c>
      <c r="E200" s="41">
        <f t="shared" si="34"/>
        <v>2851.4337675860352</v>
      </c>
      <c r="F200" s="54">
        <f t="shared" si="29"/>
        <v>270.57</v>
      </c>
      <c r="G200" s="41">
        <f t="shared" si="30"/>
        <v>3122.0037675860353</v>
      </c>
      <c r="H200" s="41">
        <f t="shared" si="31"/>
        <v>2253.988409424167</v>
      </c>
      <c r="I200" s="41">
        <f t="shared" si="35"/>
        <v>868.01535816186833</v>
      </c>
      <c r="J200" s="41">
        <f t="shared" si="32"/>
        <v>295351.27724607353</v>
      </c>
      <c r="K200" s="36"/>
      <c r="L200" s="36"/>
    </row>
    <row r="201" spans="2:12" x14ac:dyDescent="0.25">
      <c r="B201" s="39">
        <f t="shared" si="27"/>
        <v>199</v>
      </c>
      <c r="C201" s="40">
        <f t="shared" si="28"/>
        <v>49980</v>
      </c>
      <c r="D201" s="41">
        <f t="shared" si="33"/>
        <v>295351.27724607353</v>
      </c>
      <c r="E201" s="41">
        <f t="shared" si="34"/>
        <v>2851.4337675860352</v>
      </c>
      <c r="F201" s="54">
        <f t="shared" si="29"/>
        <v>270.57</v>
      </c>
      <c r="G201" s="41">
        <f t="shared" si="30"/>
        <v>3122.0037675860353</v>
      </c>
      <c r="H201" s="41">
        <f t="shared" si="31"/>
        <v>2260.5625422849876</v>
      </c>
      <c r="I201" s="41">
        <f t="shared" si="35"/>
        <v>861.44122530104789</v>
      </c>
      <c r="J201" s="41">
        <f t="shared" si="32"/>
        <v>293090.71470378852</v>
      </c>
      <c r="K201" s="36"/>
      <c r="L201" s="36"/>
    </row>
    <row r="202" spans="2:12" x14ac:dyDescent="0.25">
      <c r="B202" s="39">
        <f t="shared" si="27"/>
        <v>200</v>
      </c>
      <c r="C202" s="40">
        <f t="shared" si="28"/>
        <v>50010</v>
      </c>
      <c r="D202" s="41">
        <f t="shared" si="33"/>
        <v>293090.71470378852</v>
      </c>
      <c r="E202" s="41">
        <f t="shared" si="34"/>
        <v>2851.4337675860352</v>
      </c>
      <c r="F202" s="54">
        <f t="shared" si="29"/>
        <v>270.57</v>
      </c>
      <c r="G202" s="41">
        <f t="shared" si="30"/>
        <v>3122.0037675860353</v>
      </c>
      <c r="H202" s="41">
        <f t="shared" si="31"/>
        <v>2267.1558496999855</v>
      </c>
      <c r="I202" s="41">
        <f t="shared" si="35"/>
        <v>854.84791788604991</v>
      </c>
      <c r="J202" s="41">
        <f t="shared" si="32"/>
        <v>290823.55885408854</v>
      </c>
      <c r="K202" s="36"/>
      <c r="L202" s="36"/>
    </row>
    <row r="203" spans="2:12" x14ac:dyDescent="0.25">
      <c r="B203" s="39">
        <f t="shared" si="27"/>
        <v>201</v>
      </c>
      <c r="C203" s="40">
        <f t="shared" si="28"/>
        <v>50041</v>
      </c>
      <c r="D203" s="41">
        <f t="shared" si="33"/>
        <v>290823.55885408854</v>
      </c>
      <c r="E203" s="41">
        <f t="shared" si="34"/>
        <v>2851.4337675860352</v>
      </c>
      <c r="F203" s="54">
        <f t="shared" si="29"/>
        <v>270.57</v>
      </c>
      <c r="G203" s="41">
        <f t="shared" si="30"/>
        <v>3122.0037675860353</v>
      </c>
      <c r="H203" s="41">
        <f t="shared" si="31"/>
        <v>2273.7683875949438</v>
      </c>
      <c r="I203" s="41">
        <f t="shared" si="35"/>
        <v>848.23537999109158</v>
      </c>
      <c r="J203" s="41">
        <f t="shared" si="32"/>
        <v>288549.79046649358</v>
      </c>
      <c r="K203" s="36"/>
      <c r="L203" s="36"/>
    </row>
    <row r="204" spans="2:12" x14ac:dyDescent="0.25">
      <c r="B204" s="39">
        <f t="shared" si="27"/>
        <v>202</v>
      </c>
      <c r="C204" s="40">
        <f t="shared" si="28"/>
        <v>50072</v>
      </c>
      <c r="D204" s="41">
        <f t="shared" si="33"/>
        <v>288549.79046649358</v>
      </c>
      <c r="E204" s="41">
        <f t="shared" si="34"/>
        <v>2851.4337675860352</v>
      </c>
      <c r="F204" s="54">
        <f t="shared" si="29"/>
        <v>270.57</v>
      </c>
      <c r="G204" s="41">
        <f t="shared" si="30"/>
        <v>3122.0037675860353</v>
      </c>
      <c r="H204" s="41">
        <f t="shared" si="31"/>
        <v>2280.4002120587625</v>
      </c>
      <c r="I204" s="41">
        <f t="shared" si="35"/>
        <v>841.60355552727299</v>
      </c>
      <c r="J204" s="41">
        <f t="shared" si="32"/>
        <v>286269.39025443484</v>
      </c>
      <c r="K204" s="36"/>
      <c r="L204" s="36"/>
    </row>
    <row r="205" spans="2:12" x14ac:dyDescent="0.25">
      <c r="B205" s="39">
        <f t="shared" si="27"/>
        <v>203</v>
      </c>
      <c r="C205" s="40">
        <f t="shared" si="28"/>
        <v>50100</v>
      </c>
      <c r="D205" s="41">
        <f t="shared" si="33"/>
        <v>286269.39025443484</v>
      </c>
      <c r="E205" s="41">
        <f t="shared" si="34"/>
        <v>2851.4337675860352</v>
      </c>
      <c r="F205" s="54">
        <f t="shared" si="29"/>
        <v>270.57</v>
      </c>
      <c r="G205" s="41">
        <f t="shared" si="30"/>
        <v>3122.0037675860353</v>
      </c>
      <c r="H205" s="41">
        <f t="shared" si="31"/>
        <v>2287.0513793439336</v>
      </c>
      <c r="I205" s="41">
        <f t="shared" si="35"/>
        <v>834.95238824210173</v>
      </c>
      <c r="J205" s="41">
        <f t="shared" si="32"/>
        <v>283982.33887509088</v>
      </c>
      <c r="K205" s="36"/>
      <c r="L205" s="36"/>
    </row>
    <row r="206" spans="2:12" x14ac:dyDescent="0.25">
      <c r="B206" s="39">
        <f t="shared" si="27"/>
        <v>204</v>
      </c>
      <c r="C206" s="40">
        <f t="shared" si="28"/>
        <v>50131</v>
      </c>
      <c r="D206" s="41">
        <f t="shared" si="33"/>
        <v>283982.33887509088</v>
      </c>
      <c r="E206" s="41">
        <f t="shared" si="34"/>
        <v>2851.4337675860352</v>
      </c>
      <c r="F206" s="54">
        <f t="shared" si="29"/>
        <v>270.57</v>
      </c>
      <c r="G206" s="41">
        <f t="shared" si="30"/>
        <v>3122.0037675860353</v>
      </c>
      <c r="H206" s="41">
        <f t="shared" si="31"/>
        <v>2293.7219458670202</v>
      </c>
      <c r="I206" s="41">
        <f t="shared" si="35"/>
        <v>828.28182171901517</v>
      </c>
      <c r="J206" s="41">
        <f t="shared" si="32"/>
        <v>281688.61692922388</v>
      </c>
      <c r="K206" s="36"/>
      <c r="L206" s="36"/>
    </row>
    <row r="207" spans="2:12" x14ac:dyDescent="0.25">
      <c r="B207" s="39">
        <f t="shared" si="27"/>
        <v>205</v>
      </c>
      <c r="C207" s="40">
        <f t="shared" si="28"/>
        <v>50161</v>
      </c>
      <c r="D207" s="41">
        <f t="shared" si="33"/>
        <v>281688.61692922388</v>
      </c>
      <c r="E207" s="41">
        <f t="shared" si="34"/>
        <v>2851.4337675860352</v>
      </c>
      <c r="F207" s="54">
        <f t="shared" si="29"/>
        <v>270.57</v>
      </c>
      <c r="G207" s="41">
        <f t="shared" si="30"/>
        <v>3122.0037675860353</v>
      </c>
      <c r="H207" s="41">
        <f t="shared" si="31"/>
        <v>2300.4119682091323</v>
      </c>
      <c r="I207" s="41">
        <f t="shared" si="35"/>
        <v>821.59179937690305</v>
      </c>
      <c r="J207" s="41">
        <f t="shared" si="32"/>
        <v>279388.20496101474</v>
      </c>
      <c r="K207" s="36"/>
      <c r="L207" s="36"/>
    </row>
    <row r="208" spans="2:12" x14ac:dyDescent="0.25">
      <c r="B208" s="39">
        <f t="shared" si="27"/>
        <v>206</v>
      </c>
      <c r="C208" s="40">
        <f t="shared" si="28"/>
        <v>50192</v>
      </c>
      <c r="D208" s="41">
        <f t="shared" si="33"/>
        <v>279388.20496101474</v>
      </c>
      <c r="E208" s="41">
        <f t="shared" si="34"/>
        <v>2851.4337675860352</v>
      </c>
      <c r="F208" s="54">
        <f t="shared" si="29"/>
        <v>270.57</v>
      </c>
      <c r="G208" s="41">
        <f t="shared" si="30"/>
        <v>3122.0037675860353</v>
      </c>
      <c r="H208" s="41">
        <f t="shared" si="31"/>
        <v>2307.1215031164088</v>
      </c>
      <c r="I208" s="41">
        <f t="shared" si="35"/>
        <v>814.88226446962642</v>
      </c>
      <c r="J208" s="41">
        <f t="shared" si="32"/>
        <v>277081.08345789835</v>
      </c>
      <c r="K208" s="36"/>
      <c r="L208" s="36"/>
    </row>
    <row r="209" spans="2:12" x14ac:dyDescent="0.25">
      <c r="B209" s="39">
        <f t="shared" si="27"/>
        <v>207</v>
      </c>
      <c r="C209" s="40">
        <f t="shared" si="28"/>
        <v>50222</v>
      </c>
      <c r="D209" s="41">
        <f t="shared" si="33"/>
        <v>277081.08345789835</v>
      </c>
      <c r="E209" s="41">
        <f t="shared" si="34"/>
        <v>2851.4337675860352</v>
      </c>
      <c r="F209" s="54">
        <f t="shared" si="29"/>
        <v>270.57</v>
      </c>
      <c r="G209" s="41">
        <f t="shared" si="30"/>
        <v>3122.0037675860353</v>
      </c>
      <c r="H209" s="41">
        <f t="shared" si="31"/>
        <v>2313.8506075004984</v>
      </c>
      <c r="I209" s="41">
        <f t="shared" si="35"/>
        <v>808.15316008553691</v>
      </c>
      <c r="J209" s="41">
        <f t="shared" si="32"/>
        <v>274767.23285039788</v>
      </c>
      <c r="K209" s="36"/>
      <c r="L209" s="36"/>
    </row>
    <row r="210" spans="2:12" x14ac:dyDescent="0.25">
      <c r="B210" s="39">
        <f t="shared" si="27"/>
        <v>208</v>
      </c>
      <c r="C210" s="40">
        <f t="shared" si="28"/>
        <v>50253</v>
      </c>
      <c r="D210" s="41">
        <f t="shared" si="33"/>
        <v>274767.23285039788</v>
      </c>
      <c r="E210" s="41">
        <f t="shared" si="34"/>
        <v>2851.4337675860352</v>
      </c>
      <c r="F210" s="54">
        <f t="shared" si="29"/>
        <v>270.57</v>
      </c>
      <c r="G210" s="41">
        <f t="shared" si="30"/>
        <v>3122.0037675860353</v>
      </c>
      <c r="H210" s="41">
        <f t="shared" si="31"/>
        <v>2320.5993384390413</v>
      </c>
      <c r="I210" s="41">
        <f t="shared" si="35"/>
        <v>801.40442914699395</v>
      </c>
      <c r="J210" s="41">
        <f t="shared" si="32"/>
        <v>272446.63351195882</v>
      </c>
      <c r="K210" s="36"/>
      <c r="L210" s="36"/>
    </row>
    <row r="211" spans="2:12" x14ac:dyDescent="0.25">
      <c r="B211" s="39">
        <f t="shared" si="27"/>
        <v>209</v>
      </c>
      <c r="C211" s="40">
        <f t="shared" si="28"/>
        <v>50284</v>
      </c>
      <c r="D211" s="41">
        <f t="shared" si="33"/>
        <v>272446.63351195882</v>
      </c>
      <c r="E211" s="41">
        <f t="shared" si="34"/>
        <v>2851.4337675860352</v>
      </c>
      <c r="F211" s="54">
        <f t="shared" si="29"/>
        <v>270.57</v>
      </c>
      <c r="G211" s="41">
        <f t="shared" si="30"/>
        <v>3122.0037675860353</v>
      </c>
      <c r="H211" s="41">
        <f t="shared" si="31"/>
        <v>2327.3677531761555</v>
      </c>
      <c r="I211" s="41">
        <f t="shared" si="35"/>
        <v>794.63601440987998</v>
      </c>
      <c r="J211" s="41">
        <f t="shared" si="32"/>
        <v>270119.26575878268</v>
      </c>
      <c r="K211" s="36"/>
      <c r="L211" s="36"/>
    </row>
    <row r="212" spans="2:12" x14ac:dyDescent="0.25">
      <c r="B212" s="39">
        <f t="shared" si="27"/>
        <v>210</v>
      </c>
      <c r="C212" s="40">
        <f t="shared" si="28"/>
        <v>50314</v>
      </c>
      <c r="D212" s="41">
        <f t="shared" si="33"/>
        <v>270119.26575878268</v>
      </c>
      <c r="E212" s="41">
        <f t="shared" si="34"/>
        <v>2851.4337675860352</v>
      </c>
      <c r="F212" s="54">
        <f t="shared" si="29"/>
        <v>270.57</v>
      </c>
      <c r="G212" s="41">
        <f t="shared" si="30"/>
        <v>3122.0037675860353</v>
      </c>
      <c r="H212" s="41">
        <f t="shared" si="31"/>
        <v>2334.1559091229192</v>
      </c>
      <c r="I212" s="41">
        <f t="shared" si="35"/>
        <v>787.84785846311627</v>
      </c>
      <c r="J212" s="41">
        <f t="shared" si="32"/>
        <v>267785.10984965978</v>
      </c>
      <c r="K212" s="36"/>
      <c r="L212" s="36"/>
    </row>
    <row r="213" spans="2:12" x14ac:dyDescent="0.25">
      <c r="B213" s="39">
        <f t="shared" si="27"/>
        <v>211</v>
      </c>
      <c r="C213" s="40">
        <f t="shared" si="28"/>
        <v>50345</v>
      </c>
      <c r="D213" s="41">
        <f t="shared" si="33"/>
        <v>267785.10984965978</v>
      </c>
      <c r="E213" s="41">
        <f t="shared" si="34"/>
        <v>2851.4337675860352</v>
      </c>
      <c r="F213" s="54">
        <f t="shared" si="29"/>
        <v>270.57</v>
      </c>
      <c r="G213" s="41">
        <f t="shared" si="30"/>
        <v>3122.0037675860353</v>
      </c>
      <c r="H213" s="41">
        <f t="shared" si="31"/>
        <v>2340.9638638578608</v>
      </c>
      <c r="I213" s="41">
        <f t="shared" si="35"/>
        <v>781.03990372817441</v>
      </c>
      <c r="J213" s="41">
        <f t="shared" si="32"/>
        <v>265444.14598580194</v>
      </c>
      <c r="K213" s="36"/>
      <c r="L213" s="36"/>
    </row>
    <row r="214" spans="2:12" x14ac:dyDescent="0.25">
      <c r="B214" s="39">
        <f t="shared" si="27"/>
        <v>212</v>
      </c>
      <c r="C214" s="40">
        <f t="shared" si="28"/>
        <v>50375</v>
      </c>
      <c r="D214" s="41">
        <f t="shared" si="33"/>
        <v>265444.14598580194</v>
      </c>
      <c r="E214" s="41">
        <f t="shared" si="34"/>
        <v>2851.4337675860352</v>
      </c>
      <c r="F214" s="54">
        <f t="shared" si="29"/>
        <v>270.57</v>
      </c>
      <c r="G214" s="41">
        <f t="shared" si="30"/>
        <v>3122.0037675860353</v>
      </c>
      <c r="H214" s="41">
        <f t="shared" si="31"/>
        <v>2347.7916751274461</v>
      </c>
      <c r="I214" s="41">
        <f t="shared" si="35"/>
        <v>774.21209245858915</v>
      </c>
      <c r="J214" s="41">
        <f t="shared" si="32"/>
        <v>263096.35431067448</v>
      </c>
      <c r="K214" s="36"/>
      <c r="L214" s="36"/>
    </row>
    <row r="215" spans="2:12" x14ac:dyDescent="0.25">
      <c r="B215" s="39">
        <f t="shared" si="27"/>
        <v>213</v>
      </c>
      <c r="C215" s="40">
        <f t="shared" si="28"/>
        <v>50406</v>
      </c>
      <c r="D215" s="41">
        <f t="shared" si="33"/>
        <v>263096.35431067448</v>
      </c>
      <c r="E215" s="41">
        <f t="shared" si="34"/>
        <v>2851.4337675860352</v>
      </c>
      <c r="F215" s="54">
        <f t="shared" si="29"/>
        <v>270.57</v>
      </c>
      <c r="G215" s="41">
        <f t="shared" si="30"/>
        <v>3122.0037675860353</v>
      </c>
      <c r="H215" s="41">
        <f t="shared" si="31"/>
        <v>2354.6394008465682</v>
      </c>
      <c r="I215" s="41">
        <f t="shared" si="35"/>
        <v>767.3643667394673</v>
      </c>
      <c r="J215" s="41">
        <f t="shared" si="32"/>
        <v>260741.71490982792</v>
      </c>
      <c r="K215" s="36"/>
      <c r="L215" s="36"/>
    </row>
    <row r="216" spans="2:12" x14ac:dyDescent="0.25">
      <c r="B216" s="39">
        <f t="shared" si="27"/>
        <v>214</v>
      </c>
      <c r="C216" s="40">
        <f t="shared" si="28"/>
        <v>50437</v>
      </c>
      <c r="D216" s="41">
        <f t="shared" si="33"/>
        <v>260741.71490982792</v>
      </c>
      <c r="E216" s="41">
        <f t="shared" si="34"/>
        <v>2851.4337675860352</v>
      </c>
      <c r="F216" s="54">
        <f t="shared" si="29"/>
        <v>270.57</v>
      </c>
      <c r="G216" s="41">
        <f t="shared" si="30"/>
        <v>3122.0037675860353</v>
      </c>
      <c r="H216" s="41">
        <f t="shared" si="31"/>
        <v>2361.5070990990371</v>
      </c>
      <c r="I216" s="41">
        <f t="shared" si="35"/>
        <v>760.49666848699815</v>
      </c>
      <c r="J216" s="41">
        <f t="shared" si="32"/>
        <v>258380.20781072887</v>
      </c>
      <c r="K216" s="36"/>
      <c r="L216" s="36"/>
    </row>
    <row r="217" spans="2:12" x14ac:dyDescent="0.25">
      <c r="B217" s="39">
        <f t="shared" si="27"/>
        <v>215</v>
      </c>
      <c r="C217" s="40">
        <f t="shared" si="28"/>
        <v>50465</v>
      </c>
      <c r="D217" s="41">
        <f t="shared" si="33"/>
        <v>258380.20781072887</v>
      </c>
      <c r="E217" s="41">
        <f t="shared" si="34"/>
        <v>2851.4337675860352</v>
      </c>
      <c r="F217" s="54">
        <f t="shared" si="29"/>
        <v>270.57</v>
      </c>
      <c r="G217" s="41">
        <f t="shared" si="30"/>
        <v>3122.0037675860353</v>
      </c>
      <c r="H217" s="41">
        <f t="shared" si="31"/>
        <v>2368.3948281380763</v>
      </c>
      <c r="I217" s="41">
        <f t="shared" si="35"/>
        <v>753.60893944795919</v>
      </c>
      <c r="J217" s="41">
        <f t="shared" si="32"/>
        <v>256011.81298259078</v>
      </c>
      <c r="K217" s="36"/>
      <c r="L217" s="36"/>
    </row>
    <row r="218" spans="2:12" x14ac:dyDescent="0.25">
      <c r="B218" s="39">
        <f t="shared" si="27"/>
        <v>216</v>
      </c>
      <c r="C218" s="40">
        <f t="shared" si="28"/>
        <v>50496</v>
      </c>
      <c r="D218" s="41">
        <f t="shared" si="33"/>
        <v>256011.81298259078</v>
      </c>
      <c r="E218" s="41">
        <f t="shared" si="34"/>
        <v>2851.4337675860352</v>
      </c>
      <c r="F218" s="54">
        <f t="shared" si="29"/>
        <v>270.57</v>
      </c>
      <c r="G218" s="41">
        <f t="shared" si="30"/>
        <v>3122.0037675860353</v>
      </c>
      <c r="H218" s="41">
        <f t="shared" si="31"/>
        <v>2375.3026463868123</v>
      </c>
      <c r="I218" s="41">
        <f t="shared" si="35"/>
        <v>746.70112119922317</v>
      </c>
      <c r="J218" s="41">
        <f t="shared" si="32"/>
        <v>253636.51033620397</v>
      </c>
      <c r="K218" s="36"/>
      <c r="L218" s="36"/>
    </row>
    <row r="219" spans="2:12" x14ac:dyDescent="0.25">
      <c r="B219" s="39">
        <f t="shared" si="27"/>
        <v>217</v>
      </c>
      <c r="C219" s="40">
        <f t="shared" si="28"/>
        <v>50526</v>
      </c>
      <c r="D219" s="41">
        <f t="shared" si="33"/>
        <v>253636.51033620397</v>
      </c>
      <c r="E219" s="41">
        <f t="shared" si="34"/>
        <v>2851.4337675860352</v>
      </c>
      <c r="F219" s="54">
        <f t="shared" si="29"/>
        <v>270.57</v>
      </c>
      <c r="G219" s="41">
        <f t="shared" si="30"/>
        <v>3122.0037675860353</v>
      </c>
      <c r="H219" s="41">
        <f t="shared" si="31"/>
        <v>2382.2306124387737</v>
      </c>
      <c r="I219" s="41">
        <f t="shared" si="35"/>
        <v>739.7731551472616</v>
      </c>
      <c r="J219" s="41">
        <f t="shared" si="32"/>
        <v>251254.27972376518</v>
      </c>
      <c r="K219" s="36"/>
      <c r="L219" s="36"/>
    </row>
    <row r="220" spans="2:12" x14ac:dyDescent="0.25">
      <c r="B220" s="39">
        <f t="shared" si="27"/>
        <v>218</v>
      </c>
      <c r="C220" s="40">
        <f t="shared" si="28"/>
        <v>50557</v>
      </c>
      <c r="D220" s="41">
        <f t="shared" si="33"/>
        <v>251254.27972376518</v>
      </c>
      <c r="E220" s="41">
        <f t="shared" si="34"/>
        <v>2851.4337675860352</v>
      </c>
      <c r="F220" s="54">
        <f t="shared" si="29"/>
        <v>270.57</v>
      </c>
      <c r="G220" s="41">
        <f t="shared" si="30"/>
        <v>3122.0037675860353</v>
      </c>
      <c r="H220" s="41">
        <f t="shared" si="31"/>
        <v>2389.1787850583869</v>
      </c>
      <c r="I220" s="41">
        <f t="shared" si="35"/>
        <v>732.82498252764856</v>
      </c>
      <c r="J220" s="41">
        <f t="shared" si="32"/>
        <v>248865.1009387068</v>
      </c>
      <c r="K220" s="36"/>
      <c r="L220" s="36"/>
    </row>
    <row r="221" spans="2:12" x14ac:dyDescent="0.25">
      <c r="B221" s="39">
        <f t="shared" si="27"/>
        <v>219</v>
      </c>
      <c r="C221" s="40">
        <f t="shared" si="28"/>
        <v>50587</v>
      </c>
      <c r="D221" s="41">
        <f t="shared" si="33"/>
        <v>248865.1009387068</v>
      </c>
      <c r="E221" s="41">
        <f t="shared" si="34"/>
        <v>2851.4337675860352</v>
      </c>
      <c r="F221" s="54">
        <f t="shared" si="29"/>
        <v>270.57</v>
      </c>
      <c r="G221" s="41">
        <f t="shared" si="30"/>
        <v>3122.0037675860353</v>
      </c>
      <c r="H221" s="41">
        <f t="shared" si="31"/>
        <v>2396.1472231814737</v>
      </c>
      <c r="I221" s="41">
        <f t="shared" si="35"/>
        <v>725.85654440456165</v>
      </c>
      <c r="J221" s="41">
        <f t="shared" si="32"/>
        <v>246468.95371552533</v>
      </c>
      <c r="K221" s="36"/>
      <c r="L221" s="36"/>
    </row>
    <row r="222" spans="2:12" x14ac:dyDescent="0.25">
      <c r="B222" s="39">
        <f t="shared" si="27"/>
        <v>220</v>
      </c>
      <c r="C222" s="40">
        <f t="shared" si="28"/>
        <v>50618</v>
      </c>
      <c r="D222" s="41">
        <f t="shared" si="33"/>
        <v>246468.95371552533</v>
      </c>
      <c r="E222" s="41">
        <f t="shared" si="34"/>
        <v>2851.4337675860352</v>
      </c>
      <c r="F222" s="54">
        <f t="shared" si="29"/>
        <v>270.57</v>
      </c>
      <c r="G222" s="41">
        <f t="shared" si="30"/>
        <v>3122.0037675860353</v>
      </c>
      <c r="H222" s="41">
        <f t="shared" si="31"/>
        <v>2403.1359859157528</v>
      </c>
      <c r="I222" s="41">
        <f t="shared" si="35"/>
        <v>718.8677816702824</v>
      </c>
      <c r="J222" s="41">
        <f t="shared" si="32"/>
        <v>244065.81772960958</v>
      </c>
      <c r="K222" s="36"/>
      <c r="L222" s="36"/>
    </row>
    <row r="223" spans="2:12" x14ac:dyDescent="0.25">
      <c r="B223" s="39">
        <f t="shared" si="27"/>
        <v>221</v>
      </c>
      <c r="C223" s="40">
        <f t="shared" si="28"/>
        <v>50649</v>
      </c>
      <c r="D223" s="41">
        <f t="shared" si="33"/>
        <v>244065.81772960958</v>
      </c>
      <c r="E223" s="41">
        <f t="shared" si="34"/>
        <v>2851.4337675860352</v>
      </c>
      <c r="F223" s="54">
        <f t="shared" si="29"/>
        <v>270.57</v>
      </c>
      <c r="G223" s="41">
        <f t="shared" si="30"/>
        <v>3122.0037675860353</v>
      </c>
      <c r="H223" s="41">
        <f t="shared" si="31"/>
        <v>2410.1451325413404</v>
      </c>
      <c r="I223" s="41">
        <f t="shared" si="35"/>
        <v>711.85863504469478</v>
      </c>
      <c r="J223" s="41">
        <f t="shared" si="32"/>
        <v>241655.67259706825</v>
      </c>
      <c r="K223" s="36"/>
      <c r="L223" s="36"/>
    </row>
    <row r="224" spans="2:12" x14ac:dyDescent="0.25">
      <c r="B224" s="39">
        <f t="shared" si="27"/>
        <v>222</v>
      </c>
      <c r="C224" s="40">
        <f t="shared" si="28"/>
        <v>50679</v>
      </c>
      <c r="D224" s="41">
        <f t="shared" si="33"/>
        <v>241655.67259706825</v>
      </c>
      <c r="E224" s="41">
        <f t="shared" si="34"/>
        <v>2851.4337675860352</v>
      </c>
      <c r="F224" s="54">
        <f t="shared" si="29"/>
        <v>270.57</v>
      </c>
      <c r="G224" s="41">
        <f t="shared" si="30"/>
        <v>3122.0037675860353</v>
      </c>
      <c r="H224" s="41">
        <f t="shared" si="31"/>
        <v>2417.1747225112531</v>
      </c>
      <c r="I224" s="41">
        <f t="shared" si="35"/>
        <v>704.82904507478236</v>
      </c>
      <c r="J224" s="41">
        <f t="shared" si="32"/>
        <v>239238.49787455698</v>
      </c>
      <c r="K224" s="36"/>
      <c r="L224" s="36"/>
    </row>
    <row r="225" spans="2:12" x14ac:dyDescent="0.25">
      <c r="B225" s="39">
        <f t="shared" si="27"/>
        <v>223</v>
      </c>
      <c r="C225" s="40">
        <f t="shared" si="28"/>
        <v>50710</v>
      </c>
      <c r="D225" s="41">
        <f t="shared" si="33"/>
        <v>239238.49787455698</v>
      </c>
      <c r="E225" s="41">
        <f t="shared" si="34"/>
        <v>2851.4337675860352</v>
      </c>
      <c r="F225" s="54">
        <f t="shared" si="29"/>
        <v>270.57</v>
      </c>
      <c r="G225" s="41">
        <f t="shared" si="30"/>
        <v>3122.0037675860353</v>
      </c>
      <c r="H225" s="41">
        <f t="shared" si="31"/>
        <v>2424.2248154519107</v>
      </c>
      <c r="I225" s="41">
        <f t="shared" si="35"/>
        <v>697.77895213412467</v>
      </c>
      <c r="J225" s="41">
        <f t="shared" si="32"/>
        <v>236814.27305910506</v>
      </c>
      <c r="K225" s="36"/>
      <c r="L225" s="36"/>
    </row>
    <row r="226" spans="2:12" x14ac:dyDescent="0.25">
      <c r="B226" s="39">
        <f t="shared" si="27"/>
        <v>224</v>
      </c>
      <c r="C226" s="40">
        <f t="shared" si="28"/>
        <v>50740</v>
      </c>
      <c r="D226" s="41">
        <f t="shared" si="33"/>
        <v>236814.27305910506</v>
      </c>
      <c r="E226" s="41">
        <f t="shared" si="34"/>
        <v>2851.4337675860352</v>
      </c>
      <c r="F226" s="54">
        <f t="shared" si="29"/>
        <v>270.57</v>
      </c>
      <c r="G226" s="41">
        <f t="shared" si="30"/>
        <v>3122.0037675860353</v>
      </c>
      <c r="H226" s="41">
        <f t="shared" si="31"/>
        <v>2431.2954711636453</v>
      </c>
      <c r="I226" s="41">
        <f t="shared" si="35"/>
        <v>690.70829642238994</v>
      </c>
      <c r="J226" s="41">
        <f t="shared" si="32"/>
        <v>234382.97758794142</v>
      </c>
      <c r="K226" s="36"/>
      <c r="L226" s="36"/>
    </row>
    <row r="227" spans="2:12" x14ac:dyDescent="0.25">
      <c r="B227" s="39">
        <f t="shared" si="27"/>
        <v>225</v>
      </c>
      <c r="C227" s="40">
        <f t="shared" si="28"/>
        <v>50771</v>
      </c>
      <c r="D227" s="41">
        <f t="shared" si="33"/>
        <v>234382.97758794142</v>
      </c>
      <c r="E227" s="41">
        <f t="shared" si="34"/>
        <v>2851.4337675860352</v>
      </c>
      <c r="F227" s="54">
        <f t="shared" si="29"/>
        <v>270.57</v>
      </c>
      <c r="G227" s="41">
        <f t="shared" si="30"/>
        <v>3122.0037675860353</v>
      </c>
      <c r="H227" s="41">
        <f t="shared" si="31"/>
        <v>2438.386749621206</v>
      </c>
      <c r="I227" s="41">
        <f t="shared" si="35"/>
        <v>683.61701796482919</v>
      </c>
      <c r="J227" s="41">
        <f t="shared" si="32"/>
        <v>231944.5908383202</v>
      </c>
      <c r="K227" s="36"/>
      <c r="L227" s="36"/>
    </row>
    <row r="228" spans="2:12" x14ac:dyDescent="0.25">
      <c r="B228" s="39">
        <f t="shared" si="27"/>
        <v>226</v>
      </c>
      <c r="C228" s="40">
        <f t="shared" si="28"/>
        <v>50802</v>
      </c>
      <c r="D228" s="41">
        <f t="shared" si="33"/>
        <v>231944.5908383202</v>
      </c>
      <c r="E228" s="41">
        <f t="shared" si="34"/>
        <v>2851.4337675860352</v>
      </c>
      <c r="F228" s="54">
        <f t="shared" si="29"/>
        <v>270.57</v>
      </c>
      <c r="G228" s="41">
        <f t="shared" si="30"/>
        <v>3122.0037675860353</v>
      </c>
      <c r="H228" s="41">
        <f t="shared" si="31"/>
        <v>2445.4987109742679</v>
      </c>
      <c r="I228" s="41">
        <f t="shared" si="35"/>
        <v>676.50505661176737</v>
      </c>
      <c r="J228" s="41">
        <f t="shared" si="32"/>
        <v>229499.09212734594</v>
      </c>
      <c r="K228" s="36"/>
      <c r="L228" s="36"/>
    </row>
    <row r="229" spans="2:12" x14ac:dyDescent="0.25">
      <c r="B229" s="39">
        <f t="shared" si="27"/>
        <v>227</v>
      </c>
      <c r="C229" s="40">
        <f t="shared" si="28"/>
        <v>50830</v>
      </c>
      <c r="D229" s="41">
        <f t="shared" si="33"/>
        <v>229499.09212734594</v>
      </c>
      <c r="E229" s="41">
        <f t="shared" si="34"/>
        <v>2851.4337675860352</v>
      </c>
      <c r="F229" s="54">
        <f t="shared" si="29"/>
        <v>270.57</v>
      </c>
      <c r="G229" s="41">
        <f t="shared" si="30"/>
        <v>3122.0037675860353</v>
      </c>
      <c r="H229" s="41">
        <f t="shared" si="31"/>
        <v>2452.6314155479431</v>
      </c>
      <c r="I229" s="41">
        <f t="shared" si="35"/>
        <v>669.37235203809234</v>
      </c>
      <c r="J229" s="41">
        <f t="shared" si="32"/>
        <v>227046.46071179799</v>
      </c>
      <c r="K229" s="36"/>
      <c r="L229" s="36"/>
    </row>
    <row r="230" spans="2:12" x14ac:dyDescent="0.25">
      <c r="B230" s="39">
        <f t="shared" si="27"/>
        <v>228</v>
      </c>
      <c r="C230" s="40">
        <f t="shared" si="28"/>
        <v>50861</v>
      </c>
      <c r="D230" s="41">
        <f t="shared" si="33"/>
        <v>227046.46071179799</v>
      </c>
      <c r="E230" s="41">
        <f t="shared" si="34"/>
        <v>2851.4337675860352</v>
      </c>
      <c r="F230" s="54">
        <f t="shared" si="29"/>
        <v>270.57</v>
      </c>
      <c r="G230" s="41">
        <f t="shared" si="30"/>
        <v>3122.0037675860353</v>
      </c>
      <c r="H230" s="41">
        <f t="shared" si="31"/>
        <v>2459.7849238432909</v>
      </c>
      <c r="I230" s="41">
        <f t="shared" si="35"/>
        <v>662.21884374274418</v>
      </c>
      <c r="J230" s="41">
        <f t="shared" si="32"/>
        <v>224586.67578795471</v>
      </c>
      <c r="K230" s="36"/>
      <c r="L230" s="36"/>
    </row>
    <row r="231" spans="2:12" x14ac:dyDescent="0.25">
      <c r="B231" s="39">
        <f t="shared" si="27"/>
        <v>229</v>
      </c>
      <c r="C231" s="40">
        <f t="shared" si="28"/>
        <v>50891</v>
      </c>
      <c r="D231" s="41">
        <f t="shared" si="33"/>
        <v>224586.67578795471</v>
      </c>
      <c r="E231" s="41">
        <f t="shared" si="34"/>
        <v>2851.4337675860352</v>
      </c>
      <c r="F231" s="54">
        <f t="shared" si="29"/>
        <v>270.57</v>
      </c>
      <c r="G231" s="41">
        <f t="shared" si="30"/>
        <v>3122.0037675860353</v>
      </c>
      <c r="H231" s="41">
        <f t="shared" si="31"/>
        <v>2466.9592965378342</v>
      </c>
      <c r="I231" s="41">
        <f t="shared" si="35"/>
        <v>655.04447104820133</v>
      </c>
      <c r="J231" s="41">
        <f t="shared" si="32"/>
        <v>222119.71649141688</v>
      </c>
      <c r="K231" s="36"/>
      <c r="L231" s="36"/>
    </row>
    <row r="232" spans="2:12" x14ac:dyDescent="0.25">
      <c r="B232" s="39">
        <f t="shared" si="27"/>
        <v>230</v>
      </c>
      <c r="C232" s="40">
        <f t="shared" si="28"/>
        <v>50922</v>
      </c>
      <c r="D232" s="41">
        <f t="shared" si="33"/>
        <v>222119.71649141688</v>
      </c>
      <c r="E232" s="41">
        <f t="shared" si="34"/>
        <v>2851.4337675860352</v>
      </c>
      <c r="F232" s="54">
        <f t="shared" si="29"/>
        <v>270.57</v>
      </c>
      <c r="G232" s="41">
        <f t="shared" si="30"/>
        <v>3122.0037675860353</v>
      </c>
      <c r="H232" s="41">
        <f t="shared" si="31"/>
        <v>2474.1545944860695</v>
      </c>
      <c r="I232" s="41">
        <f t="shared" si="35"/>
        <v>647.84917309996592</v>
      </c>
      <c r="J232" s="41">
        <f t="shared" si="32"/>
        <v>219645.56189693083</v>
      </c>
      <c r="K232" s="36"/>
      <c r="L232" s="36"/>
    </row>
    <row r="233" spans="2:12" x14ac:dyDescent="0.25">
      <c r="B233" s="39">
        <f t="shared" si="27"/>
        <v>231</v>
      </c>
      <c r="C233" s="40">
        <f t="shared" si="28"/>
        <v>50952</v>
      </c>
      <c r="D233" s="41">
        <f t="shared" si="33"/>
        <v>219645.56189693083</v>
      </c>
      <c r="E233" s="41">
        <f t="shared" si="34"/>
        <v>2851.4337675860352</v>
      </c>
      <c r="F233" s="54">
        <f t="shared" si="29"/>
        <v>270.57</v>
      </c>
      <c r="G233" s="41">
        <f t="shared" si="30"/>
        <v>3122.0037675860353</v>
      </c>
      <c r="H233" s="41">
        <f t="shared" si="31"/>
        <v>2481.3708787199871</v>
      </c>
      <c r="I233" s="41">
        <f t="shared" si="35"/>
        <v>640.63288886604835</v>
      </c>
      <c r="J233" s="41">
        <f t="shared" si="32"/>
        <v>217164.19101821084</v>
      </c>
      <c r="K233" s="36"/>
      <c r="L233" s="36"/>
    </row>
    <row r="234" spans="2:12" x14ac:dyDescent="0.25">
      <c r="B234" s="39">
        <f t="shared" si="27"/>
        <v>232</v>
      </c>
      <c r="C234" s="40">
        <f t="shared" si="28"/>
        <v>50983</v>
      </c>
      <c r="D234" s="41">
        <f t="shared" si="33"/>
        <v>217164.19101821084</v>
      </c>
      <c r="E234" s="41">
        <f t="shared" si="34"/>
        <v>2851.4337675860352</v>
      </c>
      <c r="F234" s="54">
        <f t="shared" si="29"/>
        <v>270.57</v>
      </c>
      <c r="G234" s="41">
        <f t="shared" si="30"/>
        <v>3122.0037675860353</v>
      </c>
      <c r="H234" s="41">
        <f t="shared" si="31"/>
        <v>2488.6082104495872</v>
      </c>
      <c r="I234" s="41">
        <f t="shared" si="35"/>
        <v>633.39555713644836</v>
      </c>
      <c r="J234" s="41">
        <f t="shared" si="32"/>
        <v>214675.58280776127</v>
      </c>
      <c r="K234" s="36"/>
      <c r="L234" s="36"/>
    </row>
    <row r="235" spans="2:12" x14ac:dyDescent="0.25">
      <c r="B235" s="39">
        <f t="shared" si="27"/>
        <v>233</v>
      </c>
      <c r="C235" s="40">
        <f t="shared" si="28"/>
        <v>51014</v>
      </c>
      <c r="D235" s="41">
        <f t="shared" si="33"/>
        <v>214675.58280776127</v>
      </c>
      <c r="E235" s="41">
        <f t="shared" si="34"/>
        <v>2851.4337675860352</v>
      </c>
      <c r="F235" s="54">
        <f t="shared" si="29"/>
        <v>270.57</v>
      </c>
      <c r="G235" s="41">
        <f t="shared" si="30"/>
        <v>3122.0037675860353</v>
      </c>
      <c r="H235" s="41">
        <f t="shared" si="31"/>
        <v>2495.8666510633984</v>
      </c>
      <c r="I235" s="41">
        <f t="shared" si="35"/>
        <v>626.13711652263703</v>
      </c>
      <c r="J235" s="41">
        <f t="shared" si="32"/>
        <v>212179.71615669786</v>
      </c>
      <c r="K235" s="36"/>
      <c r="L235" s="36"/>
    </row>
    <row r="236" spans="2:12" x14ac:dyDescent="0.25">
      <c r="B236" s="39">
        <f t="shared" si="27"/>
        <v>234</v>
      </c>
      <c r="C236" s="40">
        <f t="shared" si="28"/>
        <v>51044</v>
      </c>
      <c r="D236" s="41">
        <f t="shared" si="33"/>
        <v>212179.71615669786</v>
      </c>
      <c r="E236" s="41">
        <f t="shared" si="34"/>
        <v>2851.4337675860352</v>
      </c>
      <c r="F236" s="54">
        <f t="shared" si="29"/>
        <v>270.57</v>
      </c>
      <c r="G236" s="41">
        <f t="shared" si="30"/>
        <v>3122.0037675860353</v>
      </c>
      <c r="H236" s="41">
        <f t="shared" si="31"/>
        <v>2503.1462621289998</v>
      </c>
      <c r="I236" s="41">
        <f t="shared" si="35"/>
        <v>618.85750545703547</v>
      </c>
      <c r="J236" s="41">
        <f t="shared" si="32"/>
        <v>209676.56989456885</v>
      </c>
      <c r="K236" s="36"/>
      <c r="L236" s="36"/>
    </row>
    <row r="237" spans="2:12" x14ac:dyDescent="0.25">
      <c r="B237" s="39">
        <f t="shared" si="27"/>
        <v>235</v>
      </c>
      <c r="C237" s="40">
        <f t="shared" si="28"/>
        <v>51075</v>
      </c>
      <c r="D237" s="41">
        <f t="shared" si="33"/>
        <v>209676.56989456885</v>
      </c>
      <c r="E237" s="41">
        <f t="shared" si="34"/>
        <v>2851.4337675860352</v>
      </c>
      <c r="F237" s="54">
        <f t="shared" si="29"/>
        <v>270.57</v>
      </c>
      <c r="G237" s="41">
        <f t="shared" si="30"/>
        <v>3122.0037675860353</v>
      </c>
      <c r="H237" s="41">
        <f t="shared" si="31"/>
        <v>2510.4471053935426</v>
      </c>
      <c r="I237" s="41">
        <f t="shared" si="35"/>
        <v>611.55666219249258</v>
      </c>
      <c r="J237" s="41">
        <f t="shared" si="32"/>
        <v>207166.12278917531</v>
      </c>
      <c r="K237" s="36"/>
      <c r="L237" s="36"/>
    </row>
    <row r="238" spans="2:12" x14ac:dyDescent="0.25">
      <c r="B238" s="39">
        <f t="shared" si="27"/>
        <v>236</v>
      </c>
      <c r="C238" s="40">
        <f t="shared" si="28"/>
        <v>51105</v>
      </c>
      <c r="D238" s="41">
        <f t="shared" si="33"/>
        <v>207166.12278917531</v>
      </c>
      <c r="E238" s="41">
        <f t="shared" si="34"/>
        <v>2851.4337675860352</v>
      </c>
      <c r="F238" s="54">
        <f t="shared" si="29"/>
        <v>270.57</v>
      </c>
      <c r="G238" s="41">
        <f t="shared" si="30"/>
        <v>3122.0037675860353</v>
      </c>
      <c r="H238" s="41">
        <f t="shared" si="31"/>
        <v>2517.769242784274</v>
      </c>
      <c r="I238" s="41">
        <f t="shared" si="35"/>
        <v>604.23452480176138</v>
      </c>
      <c r="J238" s="41">
        <f t="shared" si="32"/>
        <v>204648.35354639104</v>
      </c>
      <c r="K238" s="36"/>
      <c r="L238" s="36"/>
    </row>
    <row r="239" spans="2:12" x14ac:dyDescent="0.25">
      <c r="B239" s="39">
        <f t="shared" si="27"/>
        <v>237</v>
      </c>
      <c r="C239" s="40">
        <f t="shared" si="28"/>
        <v>51136</v>
      </c>
      <c r="D239" s="41">
        <f t="shared" si="33"/>
        <v>204648.35354639104</v>
      </c>
      <c r="E239" s="41">
        <f t="shared" si="34"/>
        <v>2851.4337675860352</v>
      </c>
      <c r="F239" s="54">
        <f t="shared" si="29"/>
        <v>270.57</v>
      </c>
      <c r="G239" s="41">
        <f t="shared" si="30"/>
        <v>3122.0037675860353</v>
      </c>
      <c r="H239" s="41">
        <f t="shared" si="31"/>
        <v>2525.1127364090617</v>
      </c>
      <c r="I239" s="41">
        <f t="shared" si="35"/>
        <v>596.89103117697391</v>
      </c>
      <c r="J239" s="41">
        <f t="shared" si="32"/>
        <v>202123.24080998197</v>
      </c>
      <c r="K239" s="36"/>
      <c r="L239" s="36"/>
    </row>
    <row r="240" spans="2:12" x14ac:dyDescent="0.25">
      <c r="B240" s="39">
        <f t="shared" si="27"/>
        <v>238</v>
      </c>
      <c r="C240" s="40">
        <f t="shared" si="28"/>
        <v>51167</v>
      </c>
      <c r="D240" s="41">
        <f t="shared" si="33"/>
        <v>202123.24080998197</v>
      </c>
      <c r="E240" s="41">
        <f t="shared" si="34"/>
        <v>2851.4337675860352</v>
      </c>
      <c r="F240" s="54">
        <f t="shared" si="29"/>
        <v>270.57</v>
      </c>
      <c r="G240" s="41">
        <f t="shared" si="30"/>
        <v>3122.0037675860353</v>
      </c>
      <c r="H240" s="41">
        <f t="shared" si="31"/>
        <v>2532.4776485569209</v>
      </c>
      <c r="I240" s="41">
        <f t="shared" si="35"/>
        <v>589.52611902911417</v>
      </c>
      <c r="J240" s="41">
        <f t="shared" si="32"/>
        <v>199590.76316142504</v>
      </c>
      <c r="K240" s="36"/>
      <c r="L240" s="36"/>
    </row>
    <row r="241" spans="2:12" x14ac:dyDescent="0.25">
      <c r="B241" s="39">
        <f t="shared" si="27"/>
        <v>239</v>
      </c>
      <c r="C241" s="40">
        <f t="shared" si="28"/>
        <v>51196</v>
      </c>
      <c r="D241" s="41">
        <f t="shared" si="33"/>
        <v>199590.76316142504</v>
      </c>
      <c r="E241" s="41">
        <f t="shared" si="34"/>
        <v>2851.4337675860352</v>
      </c>
      <c r="F241" s="54">
        <f t="shared" si="29"/>
        <v>270.57</v>
      </c>
      <c r="G241" s="41">
        <f t="shared" si="30"/>
        <v>3122.0037675860353</v>
      </c>
      <c r="H241" s="41">
        <f t="shared" si="31"/>
        <v>2539.8640416985454</v>
      </c>
      <c r="I241" s="41">
        <f t="shared" si="35"/>
        <v>582.13972588748982</v>
      </c>
      <c r="J241" s="41">
        <f t="shared" si="32"/>
        <v>197050.8991197265</v>
      </c>
      <c r="K241" s="36"/>
      <c r="L241" s="36"/>
    </row>
    <row r="242" spans="2:12" x14ac:dyDescent="0.25">
      <c r="B242" s="39">
        <f t="shared" si="27"/>
        <v>240</v>
      </c>
      <c r="C242" s="40">
        <f t="shared" si="28"/>
        <v>51227</v>
      </c>
      <c r="D242" s="41">
        <f t="shared" si="33"/>
        <v>197050.8991197265</v>
      </c>
      <c r="E242" s="41">
        <f t="shared" si="34"/>
        <v>2851.4337675860352</v>
      </c>
      <c r="F242" s="54">
        <f t="shared" si="29"/>
        <v>270.57</v>
      </c>
      <c r="G242" s="41">
        <f t="shared" si="30"/>
        <v>3122.0037675860353</v>
      </c>
      <c r="H242" s="41">
        <f t="shared" si="31"/>
        <v>2547.2719784868332</v>
      </c>
      <c r="I242" s="41">
        <f t="shared" si="35"/>
        <v>574.73178909920227</v>
      </c>
      <c r="J242" s="41">
        <f t="shared" si="32"/>
        <v>194503.62714123967</v>
      </c>
      <c r="K242" s="36"/>
      <c r="L242" s="36"/>
    </row>
    <row r="243" spans="2:12" x14ac:dyDescent="0.25">
      <c r="B243" s="39">
        <f t="shared" si="27"/>
        <v>241</v>
      </c>
      <c r="C243" s="40">
        <f t="shared" si="28"/>
        <v>51257</v>
      </c>
      <c r="D243" s="41">
        <f t="shared" si="33"/>
        <v>194503.62714123967</v>
      </c>
      <c r="E243" s="41">
        <f t="shared" si="34"/>
        <v>2851.4337675860352</v>
      </c>
      <c r="F243" s="54">
        <f t="shared" si="29"/>
        <v>270.57</v>
      </c>
      <c r="G243" s="41">
        <f t="shared" si="30"/>
        <v>3122.0037675860353</v>
      </c>
      <c r="H243" s="41">
        <f t="shared" si="31"/>
        <v>2554.7015217574194</v>
      </c>
      <c r="I243" s="41">
        <f t="shared" si="35"/>
        <v>567.30224582861581</v>
      </c>
      <c r="J243" s="41">
        <f t="shared" si="32"/>
        <v>191948.92561948227</v>
      </c>
      <c r="K243" s="36"/>
      <c r="L243" s="36"/>
    </row>
    <row r="244" spans="2:12" x14ac:dyDescent="0.25">
      <c r="B244" s="39">
        <f t="shared" si="27"/>
        <v>242</v>
      </c>
      <c r="C244" s="40">
        <f t="shared" si="28"/>
        <v>51288</v>
      </c>
      <c r="D244" s="41">
        <f t="shared" si="33"/>
        <v>191948.92561948227</v>
      </c>
      <c r="E244" s="41">
        <f t="shared" si="34"/>
        <v>2851.4337675860352</v>
      </c>
      <c r="F244" s="54">
        <f t="shared" si="29"/>
        <v>270.57</v>
      </c>
      <c r="G244" s="41">
        <f t="shared" si="30"/>
        <v>3122.0037675860353</v>
      </c>
      <c r="H244" s="41">
        <f t="shared" si="31"/>
        <v>2562.152734529212</v>
      </c>
      <c r="I244" s="41">
        <f t="shared" si="35"/>
        <v>559.85103305682333</v>
      </c>
      <c r="J244" s="41">
        <f t="shared" si="32"/>
        <v>189386.77288495307</v>
      </c>
      <c r="K244" s="36"/>
      <c r="L244" s="36"/>
    </row>
    <row r="245" spans="2:12" x14ac:dyDescent="0.25">
      <c r="B245" s="39">
        <f t="shared" si="27"/>
        <v>243</v>
      </c>
      <c r="C245" s="40">
        <f t="shared" si="28"/>
        <v>51318</v>
      </c>
      <c r="D245" s="41">
        <f t="shared" si="33"/>
        <v>189386.77288495307</v>
      </c>
      <c r="E245" s="41">
        <f t="shared" si="34"/>
        <v>2851.4337675860352</v>
      </c>
      <c r="F245" s="54">
        <f t="shared" si="29"/>
        <v>270.57</v>
      </c>
      <c r="G245" s="41">
        <f t="shared" si="30"/>
        <v>3122.0037675860353</v>
      </c>
      <c r="H245" s="41">
        <f t="shared" si="31"/>
        <v>2569.6256800049223</v>
      </c>
      <c r="I245" s="41">
        <f t="shared" si="35"/>
        <v>552.37808758111316</v>
      </c>
      <c r="J245" s="41">
        <f t="shared" si="32"/>
        <v>186817.14720494815</v>
      </c>
      <c r="K245" s="36"/>
      <c r="L245" s="36"/>
    </row>
    <row r="246" spans="2:12" x14ac:dyDescent="0.25">
      <c r="B246" s="39">
        <f t="shared" si="27"/>
        <v>244</v>
      </c>
      <c r="C246" s="40">
        <f t="shared" si="28"/>
        <v>51349</v>
      </c>
      <c r="D246" s="41">
        <f t="shared" si="33"/>
        <v>186817.14720494815</v>
      </c>
      <c r="E246" s="41">
        <f t="shared" si="34"/>
        <v>2851.4337675860352</v>
      </c>
      <c r="F246" s="54">
        <f t="shared" si="29"/>
        <v>270.57</v>
      </c>
      <c r="G246" s="41">
        <f t="shared" si="30"/>
        <v>3122.0037675860353</v>
      </c>
      <c r="H246" s="41">
        <f t="shared" si="31"/>
        <v>2577.1204215716034</v>
      </c>
      <c r="I246" s="41">
        <f t="shared" si="35"/>
        <v>544.88334601443216</v>
      </c>
      <c r="J246" s="41">
        <f t="shared" si="32"/>
        <v>184240.02678337655</v>
      </c>
      <c r="K246" s="36"/>
      <c r="L246" s="36"/>
    </row>
    <row r="247" spans="2:12" x14ac:dyDescent="0.25">
      <c r="B247" s="39">
        <f t="shared" si="27"/>
        <v>245</v>
      </c>
      <c r="C247" s="40">
        <f t="shared" si="28"/>
        <v>51380</v>
      </c>
      <c r="D247" s="41">
        <f t="shared" si="33"/>
        <v>184240.02678337655</v>
      </c>
      <c r="E247" s="41">
        <f t="shared" si="34"/>
        <v>2851.4337675860352</v>
      </c>
      <c r="F247" s="54">
        <f t="shared" si="29"/>
        <v>270.57</v>
      </c>
      <c r="G247" s="41">
        <f t="shared" si="30"/>
        <v>3122.0037675860353</v>
      </c>
      <c r="H247" s="41">
        <f t="shared" si="31"/>
        <v>2584.637022801187</v>
      </c>
      <c r="I247" s="41">
        <f t="shared" si="35"/>
        <v>537.36674478484827</v>
      </c>
      <c r="J247" s="41">
        <f t="shared" si="32"/>
        <v>181655.38976057537</v>
      </c>
      <c r="K247" s="36"/>
      <c r="L247" s="36"/>
    </row>
    <row r="248" spans="2:12" x14ac:dyDescent="0.25">
      <c r="B248" s="39">
        <f t="shared" si="27"/>
        <v>246</v>
      </c>
      <c r="C248" s="40">
        <f t="shared" si="28"/>
        <v>51410</v>
      </c>
      <c r="D248" s="41">
        <f t="shared" si="33"/>
        <v>181655.38976057537</v>
      </c>
      <c r="E248" s="41">
        <f t="shared" si="34"/>
        <v>2851.4337675860352</v>
      </c>
      <c r="F248" s="54">
        <f t="shared" si="29"/>
        <v>270.57</v>
      </c>
      <c r="G248" s="41">
        <f t="shared" si="30"/>
        <v>3122.0037675860353</v>
      </c>
      <c r="H248" s="41">
        <f t="shared" si="31"/>
        <v>2592.1755474510237</v>
      </c>
      <c r="I248" s="41">
        <f t="shared" si="35"/>
        <v>529.82822013501152</v>
      </c>
      <c r="J248" s="41">
        <f t="shared" si="32"/>
        <v>179063.21421312436</v>
      </c>
      <c r="K248" s="36"/>
      <c r="L248" s="36"/>
    </row>
    <row r="249" spans="2:12" x14ac:dyDescent="0.25">
      <c r="B249" s="39">
        <f t="shared" si="27"/>
        <v>247</v>
      </c>
      <c r="C249" s="40">
        <f t="shared" si="28"/>
        <v>51441</v>
      </c>
      <c r="D249" s="41">
        <f t="shared" si="33"/>
        <v>179063.21421312436</v>
      </c>
      <c r="E249" s="41">
        <f t="shared" si="34"/>
        <v>2851.4337675860352</v>
      </c>
      <c r="F249" s="54">
        <f t="shared" si="29"/>
        <v>270.57</v>
      </c>
      <c r="G249" s="41">
        <f t="shared" si="30"/>
        <v>3122.0037675860353</v>
      </c>
      <c r="H249" s="41">
        <f t="shared" si="31"/>
        <v>2599.7360594644224</v>
      </c>
      <c r="I249" s="41">
        <f t="shared" si="35"/>
        <v>522.26770812161283</v>
      </c>
      <c r="J249" s="41">
        <f t="shared" si="32"/>
        <v>176463.47815365993</v>
      </c>
      <c r="K249" s="36"/>
      <c r="L249" s="36"/>
    </row>
    <row r="250" spans="2:12" x14ac:dyDescent="0.25">
      <c r="B250" s="39">
        <f t="shared" si="27"/>
        <v>248</v>
      </c>
      <c r="C250" s="40">
        <f t="shared" si="28"/>
        <v>51471</v>
      </c>
      <c r="D250" s="41">
        <f t="shared" si="33"/>
        <v>176463.47815365993</v>
      </c>
      <c r="E250" s="41">
        <f t="shared" si="34"/>
        <v>2851.4337675860352</v>
      </c>
      <c r="F250" s="54">
        <f t="shared" si="29"/>
        <v>270.57</v>
      </c>
      <c r="G250" s="41">
        <f t="shared" si="30"/>
        <v>3122.0037675860353</v>
      </c>
      <c r="H250" s="41">
        <f t="shared" si="31"/>
        <v>2607.3186229711937</v>
      </c>
      <c r="I250" s="41">
        <f t="shared" si="35"/>
        <v>514.68514461484153</v>
      </c>
      <c r="J250" s="41">
        <f t="shared" si="32"/>
        <v>173856.15953068875</v>
      </c>
      <c r="K250" s="36"/>
      <c r="L250" s="36"/>
    </row>
    <row r="251" spans="2:12" x14ac:dyDescent="0.25">
      <c r="B251" s="39">
        <f t="shared" si="27"/>
        <v>249</v>
      </c>
      <c r="C251" s="40">
        <f t="shared" si="28"/>
        <v>51502</v>
      </c>
      <c r="D251" s="41">
        <f t="shared" si="33"/>
        <v>173856.15953068875</v>
      </c>
      <c r="E251" s="41">
        <f t="shared" si="34"/>
        <v>2851.4337675860352</v>
      </c>
      <c r="F251" s="54">
        <f t="shared" si="29"/>
        <v>270.57</v>
      </c>
      <c r="G251" s="41">
        <f t="shared" si="30"/>
        <v>3122.0037675860353</v>
      </c>
      <c r="H251" s="41">
        <f t="shared" si="31"/>
        <v>2614.9233022881931</v>
      </c>
      <c r="I251" s="41">
        <f t="shared" si="35"/>
        <v>507.08046529784224</v>
      </c>
      <c r="J251" s="41">
        <f t="shared" si="32"/>
        <v>171241.23622840055</v>
      </c>
      <c r="K251" s="36"/>
      <c r="L251" s="36"/>
    </row>
    <row r="252" spans="2:12" x14ac:dyDescent="0.25">
      <c r="B252" s="39">
        <f t="shared" si="27"/>
        <v>250</v>
      </c>
      <c r="C252" s="40">
        <f t="shared" si="28"/>
        <v>51533</v>
      </c>
      <c r="D252" s="41">
        <f t="shared" si="33"/>
        <v>171241.23622840055</v>
      </c>
      <c r="E252" s="41">
        <f t="shared" si="34"/>
        <v>2851.4337675860352</v>
      </c>
      <c r="F252" s="54">
        <f t="shared" si="29"/>
        <v>270.57</v>
      </c>
      <c r="G252" s="41">
        <f t="shared" si="30"/>
        <v>3122.0037675860353</v>
      </c>
      <c r="H252" s="41">
        <f t="shared" si="31"/>
        <v>2622.5501619198672</v>
      </c>
      <c r="I252" s="41">
        <f t="shared" si="35"/>
        <v>499.45360566616836</v>
      </c>
      <c r="J252" s="41">
        <f t="shared" si="32"/>
        <v>168618.68606648067</v>
      </c>
      <c r="K252" s="36"/>
      <c r="L252" s="36"/>
    </row>
    <row r="253" spans="2:12" x14ac:dyDescent="0.25">
      <c r="B253" s="39">
        <f t="shared" si="27"/>
        <v>251</v>
      </c>
      <c r="C253" s="40">
        <f t="shared" si="28"/>
        <v>51561</v>
      </c>
      <c r="D253" s="41">
        <f t="shared" si="33"/>
        <v>168618.68606648067</v>
      </c>
      <c r="E253" s="41">
        <f t="shared" si="34"/>
        <v>2851.4337675860352</v>
      </c>
      <c r="F253" s="54">
        <f t="shared" si="29"/>
        <v>270.57</v>
      </c>
      <c r="G253" s="41">
        <f t="shared" si="30"/>
        <v>3122.0037675860353</v>
      </c>
      <c r="H253" s="41">
        <f t="shared" si="31"/>
        <v>2630.1992665588</v>
      </c>
      <c r="I253" s="41">
        <f t="shared" si="35"/>
        <v>491.80450102723535</v>
      </c>
      <c r="J253" s="41">
        <f t="shared" si="32"/>
        <v>165988.48679992187</v>
      </c>
      <c r="K253" s="36"/>
      <c r="L253" s="36"/>
    </row>
    <row r="254" spans="2:12" x14ac:dyDescent="0.25">
      <c r="B254" s="39">
        <f t="shared" si="27"/>
        <v>252</v>
      </c>
      <c r="C254" s="40">
        <f t="shared" si="28"/>
        <v>51592</v>
      </c>
      <c r="D254" s="41">
        <f t="shared" si="33"/>
        <v>165988.48679992187</v>
      </c>
      <c r="E254" s="41">
        <f t="shared" si="34"/>
        <v>2851.4337675860352</v>
      </c>
      <c r="F254" s="54">
        <f t="shared" si="29"/>
        <v>270.57</v>
      </c>
      <c r="G254" s="41">
        <f t="shared" si="30"/>
        <v>3122.0037675860353</v>
      </c>
      <c r="H254" s="41">
        <f t="shared" si="31"/>
        <v>2637.8706810862632</v>
      </c>
      <c r="I254" s="41">
        <f t="shared" si="35"/>
        <v>484.13308649977216</v>
      </c>
      <c r="J254" s="41">
        <f t="shared" si="32"/>
        <v>163350.61611883561</v>
      </c>
      <c r="K254" s="36"/>
      <c r="L254" s="36"/>
    </row>
    <row r="255" spans="2:12" x14ac:dyDescent="0.25">
      <c r="B255" s="39">
        <f t="shared" si="27"/>
        <v>253</v>
      </c>
      <c r="C255" s="40">
        <f t="shared" si="28"/>
        <v>51622</v>
      </c>
      <c r="D255" s="41">
        <f t="shared" si="33"/>
        <v>163350.61611883561</v>
      </c>
      <c r="E255" s="41">
        <f t="shared" si="34"/>
        <v>2851.4337675860352</v>
      </c>
      <c r="F255" s="54">
        <f t="shared" si="29"/>
        <v>270.57</v>
      </c>
      <c r="G255" s="41">
        <f t="shared" si="30"/>
        <v>3122.0037675860353</v>
      </c>
      <c r="H255" s="41">
        <f t="shared" si="31"/>
        <v>2645.5644705727645</v>
      </c>
      <c r="I255" s="41">
        <f t="shared" si="35"/>
        <v>476.43929701327056</v>
      </c>
      <c r="J255" s="41">
        <f t="shared" si="32"/>
        <v>160705.05164826283</v>
      </c>
      <c r="K255" s="36"/>
      <c r="L255" s="36"/>
    </row>
    <row r="256" spans="2:12" x14ac:dyDescent="0.25">
      <c r="B256" s="39">
        <f t="shared" si="27"/>
        <v>254</v>
      </c>
      <c r="C256" s="40">
        <f t="shared" si="28"/>
        <v>51653</v>
      </c>
      <c r="D256" s="41">
        <f t="shared" si="33"/>
        <v>160705.05164826283</v>
      </c>
      <c r="E256" s="41">
        <f t="shared" si="34"/>
        <v>2851.4337675860352</v>
      </c>
      <c r="F256" s="54">
        <f t="shared" si="29"/>
        <v>270.57</v>
      </c>
      <c r="G256" s="41">
        <f t="shared" si="30"/>
        <v>3122.0037675860353</v>
      </c>
      <c r="H256" s="41">
        <f t="shared" si="31"/>
        <v>2653.2807002786021</v>
      </c>
      <c r="I256" s="41">
        <f t="shared" si="35"/>
        <v>468.72306730743327</v>
      </c>
      <c r="J256" s="41">
        <f t="shared" si="32"/>
        <v>158051.77094798422</v>
      </c>
      <c r="K256" s="36"/>
      <c r="L256" s="36"/>
    </row>
    <row r="257" spans="2:12" x14ac:dyDescent="0.25">
      <c r="B257" s="39">
        <f t="shared" si="27"/>
        <v>255</v>
      </c>
      <c r="C257" s="40">
        <f t="shared" si="28"/>
        <v>51683</v>
      </c>
      <c r="D257" s="41">
        <f t="shared" si="33"/>
        <v>158051.77094798422</v>
      </c>
      <c r="E257" s="41">
        <f t="shared" si="34"/>
        <v>2851.4337675860352</v>
      </c>
      <c r="F257" s="54">
        <f t="shared" si="29"/>
        <v>270.57</v>
      </c>
      <c r="G257" s="41">
        <f t="shared" si="30"/>
        <v>3122.0037675860353</v>
      </c>
      <c r="H257" s="41">
        <f t="shared" si="31"/>
        <v>2661.0194356544148</v>
      </c>
      <c r="I257" s="41">
        <f t="shared" si="35"/>
        <v>460.98433193162072</v>
      </c>
      <c r="J257" s="41">
        <f t="shared" si="32"/>
        <v>155390.75151232979</v>
      </c>
      <c r="K257" s="36"/>
      <c r="L257" s="36"/>
    </row>
    <row r="258" spans="2:12" x14ac:dyDescent="0.25">
      <c r="B258" s="39">
        <f t="shared" si="27"/>
        <v>256</v>
      </c>
      <c r="C258" s="40">
        <f t="shared" si="28"/>
        <v>51714</v>
      </c>
      <c r="D258" s="41">
        <f t="shared" si="33"/>
        <v>155390.75151232979</v>
      </c>
      <c r="E258" s="41">
        <f t="shared" si="34"/>
        <v>2851.4337675860352</v>
      </c>
      <c r="F258" s="54">
        <f t="shared" si="29"/>
        <v>270.57</v>
      </c>
      <c r="G258" s="41">
        <f t="shared" si="30"/>
        <v>3122.0037675860353</v>
      </c>
      <c r="H258" s="41">
        <f t="shared" si="31"/>
        <v>2668.7807423417398</v>
      </c>
      <c r="I258" s="41">
        <f t="shared" si="35"/>
        <v>453.22302524429529</v>
      </c>
      <c r="J258" s="41">
        <f t="shared" si="32"/>
        <v>152721.97076998805</v>
      </c>
      <c r="K258" s="36"/>
      <c r="L258" s="36"/>
    </row>
    <row r="259" spans="2:12" x14ac:dyDescent="0.25">
      <c r="B259" s="39">
        <f t="shared" si="27"/>
        <v>257</v>
      </c>
      <c r="C259" s="40">
        <f t="shared" si="28"/>
        <v>51745</v>
      </c>
      <c r="D259" s="41">
        <f t="shared" si="33"/>
        <v>152721.97076998805</v>
      </c>
      <c r="E259" s="41">
        <f t="shared" si="34"/>
        <v>2851.4337675860352</v>
      </c>
      <c r="F259" s="54">
        <f t="shared" si="29"/>
        <v>270.57</v>
      </c>
      <c r="G259" s="41">
        <f t="shared" si="30"/>
        <v>3122.0037675860353</v>
      </c>
      <c r="H259" s="41">
        <f t="shared" si="31"/>
        <v>2676.56468617357</v>
      </c>
      <c r="I259" s="41">
        <f t="shared" si="35"/>
        <v>445.43908141246521</v>
      </c>
      <c r="J259" s="41">
        <f t="shared" si="32"/>
        <v>150045.40608381448</v>
      </c>
      <c r="K259" s="36"/>
      <c r="L259" s="36"/>
    </row>
    <row r="260" spans="2:12" x14ac:dyDescent="0.25">
      <c r="B260" s="39">
        <f t="shared" ref="B260:B323" si="36">IF(Values_Entered_2,B259+1,"")</f>
        <v>258</v>
      </c>
      <c r="C260" s="40">
        <f t="shared" ref="C260:C323" si="37">IF(Pay_Num_2&lt;&gt;"",DATE(YEAR(C259),MONTH(C259)+1,DAY(C259)),"")</f>
        <v>51775</v>
      </c>
      <c r="D260" s="41">
        <f t="shared" si="33"/>
        <v>150045.40608381448</v>
      </c>
      <c r="E260" s="41">
        <f t="shared" si="34"/>
        <v>2851.4337675860352</v>
      </c>
      <c r="F260" s="54">
        <f t="shared" ref="F260:F323" si="38">IF(Pay_Num_2&lt;&gt;"",Scheduled_Extra_Payments_2,"")</f>
        <v>270.57</v>
      </c>
      <c r="G260" s="41">
        <f t="shared" ref="G260:G323" si="39">IF(Pay_Num_2&lt;&gt;"",Sched_Pay_2+Extra_Pay_2,"")</f>
        <v>3122.0037675860353</v>
      </c>
      <c r="H260" s="41">
        <f t="shared" ref="H260:H323" si="40">IF(Pay_Num_2&lt;&gt;"",Total_Pay_2-Intr_2,"")</f>
        <v>2684.3713331749095</v>
      </c>
      <c r="I260" s="41">
        <f t="shared" si="35"/>
        <v>437.63243441112559</v>
      </c>
      <c r="J260" s="41">
        <f t="shared" ref="J260:J323" si="41">IF(Pay_Num_2&lt;&gt;"",Beg_Balance-Princ_2,"")</f>
        <v>147361.03475063958</v>
      </c>
      <c r="K260" s="36"/>
      <c r="L260" s="36"/>
    </row>
    <row r="261" spans="2:12" x14ac:dyDescent="0.25">
      <c r="B261" s="39">
        <f t="shared" si="36"/>
        <v>259</v>
      </c>
      <c r="C261" s="40">
        <f t="shared" si="37"/>
        <v>51806</v>
      </c>
      <c r="D261" s="41">
        <f t="shared" ref="D261:D324" si="42">IF(Pay_Num_2&lt;&gt;"",J260,"")</f>
        <v>147361.03475063958</v>
      </c>
      <c r="E261" s="41">
        <f t="shared" ref="E261:E324" si="43">IF(Pay_Num_2&lt;&gt;"",Scheduled_Monthly_Payment_2,"")</f>
        <v>2851.4337675860352</v>
      </c>
      <c r="F261" s="54">
        <f t="shared" si="38"/>
        <v>270.57</v>
      </c>
      <c r="G261" s="41">
        <f t="shared" si="39"/>
        <v>3122.0037675860353</v>
      </c>
      <c r="H261" s="41">
        <f t="shared" si="40"/>
        <v>2692.2007495633366</v>
      </c>
      <c r="I261" s="41">
        <f t="shared" ref="I261:I324" si="44">IF(Pay_Num_2&lt;&gt;"",Beg_Balance*Interest_Rate_2/12,"")</f>
        <v>429.80301802269878</v>
      </c>
      <c r="J261" s="41">
        <f t="shared" si="41"/>
        <v>144668.83400107623</v>
      </c>
      <c r="K261" s="36"/>
      <c r="L261" s="36"/>
    </row>
    <row r="262" spans="2:12" x14ac:dyDescent="0.25">
      <c r="B262" s="39">
        <f t="shared" si="36"/>
        <v>260</v>
      </c>
      <c r="C262" s="40">
        <f t="shared" si="37"/>
        <v>51836</v>
      </c>
      <c r="D262" s="41">
        <f t="shared" si="42"/>
        <v>144668.83400107623</v>
      </c>
      <c r="E262" s="41">
        <f t="shared" si="43"/>
        <v>2851.4337675860352</v>
      </c>
      <c r="F262" s="54">
        <f t="shared" si="38"/>
        <v>270.57</v>
      </c>
      <c r="G262" s="41">
        <f t="shared" si="39"/>
        <v>3122.0037675860353</v>
      </c>
      <c r="H262" s="41">
        <f t="shared" si="40"/>
        <v>2700.053001749563</v>
      </c>
      <c r="I262" s="41">
        <f t="shared" si="44"/>
        <v>421.95076583647239</v>
      </c>
      <c r="J262" s="41">
        <f t="shared" si="41"/>
        <v>141968.78099932667</v>
      </c>
      <c r="K262" s="36"/>
      <c r="L262" s="36"/>
    </row>
    <row r="263" spans="2:12" x14ac:dyDescent="0.25">
      <c r="B263" s="39">
        <f t="shared" si="36"/>
        <v>261</v>
      </c>
      <c r="C263" s="40">
        <f t="shared" si="37"/>
        <v>51867</v>
      </c>
      <c r="D263" s="41">
        <f t="shared" si="42"/>
        <v>141968.78099932667</v>
      </c>
      <c r="E263" s="41">
        <f t="shared" si="43"/>
        <v>2851.4337675860352</v>
      </c>
      <c r="F263" s="54">
        <f t="shared" si="38"/>
        <v>270.57</v>
      </c>
      <c r="G263" s="41">
        <f t="shared" si="39"/>
        <v>3122.0037675860353</v>
      </c>
      <c r="H263" s="41">
        <f t="shared" si="40"/>
        <v>2707.9281563379991</v>
      </c>
      <c r="I263" s="41">
        <f t="shared" si="44"/>
        <v>414.07561124803618</v>
      </c>
      <c r="J263" s="41">
        <f t="shared" si="41"/>
        <v>139260.85284298868</v>
      </c>
      <c r="K263" s="36"/>
      <c r="L263" s="36"/>
    </row>
    <row r="264" spans="2:12" x14ac:dyDescent="0.25">
      <c r="B264" s="39">
        <f t="shared" si="36"/>
        <v>262</v>
      </c>
      <c r="C264" s="40">
        <f t="shared" si="37"/>
        <v>51898</v>
      </c>
      <c r="D264" s="41">
        <f t="shared" si="42"/>
        <v>139260.85284298868</v>
      </c>
      <c r="E264" s="41">
        <f t="shared" si="43"/>
        <v>2851.4337675860352</v>
      </c>
      <c r="F264" s="54">
        <f t="shared" si="38"/>
        <v>270.57</v>
      </c>
      <c r="G264" s="41">
        <f t="shared" si="39"/>
        <v>3122.0037675860353</v>
      </c>
      <c r="H264" s="41">
        <f t="shared" si="40"/>
        <v>2715.8262801273186</v>
      </c>
      <c r="I264" s="41">
        <f t="shared" si="44"/>
        <v>406.177487458717</v>
      </c>
      <c r="J264" s="41">
        <f t="shared" si="41"/>
        <v>136545.02656286137</v>
      </c>
      <c r="K264" s="36"/>
      <c r="L264" s="36"/>
    </row>
    <row r="265" spans="2:12" x14ac:dyDescent="0.25">
      <c r="B265" s="39">
        <f t="shared" si="36"/>
        <v>263</v>
      </c>
      <c r="C265" s="40">
        <f t="shared" si="37"/>
        <v>51926</v>
      </c>
      <c r="D265" s="41">
        <f t="shared" si="42"/>
        <v>136545.02656286137</v>
      </c>
      <c r="E265" s="41">
        <f t="shared" si="43"/>
        <v>2851.4337675860352</v>
      </c>
      <c r="F265" s="54">
        <f t="shared" si="38"/>
        <v>270.57</v>
      </c>
      <c r="G265" s="41">
        <f t="shared" si="39"/>
        <v>3122.0037675860353</v>
      </c>
      <c r="H265" s="41">
        <f t="shared" si="40"/>
        <v>2723.747440111023</v>
      </c>
      <c r="I265" s="41">
        <f t="shared" si="44"/>
        <v>398.25632747501237</v>
      </c>
      <c r="J265" s="41">
        <f t="shared" si="41"/>
        <v>133821.27912275033</v>
      </c>
      <c r="K265" s="36"/>
      <c r="L265" s="36"/>
    </row>
    <row r="266" spans="2:12" x14ac:dyDescent="0.25">
      <c r="B266" s="39">
        <f t="shared" si="36"/>
        <v>264</v>
      </c>
      <c r="C266" s="40">
        <f t="shared" si="37"/>
        <v>51957</v>
      </c>
      <c r="D266" s="41">
        <f t="shared" si="42"/>
        <v>133821.27912275033</v>
      </c>
      <c r="E266" s="41">
        <f t="shared" si="43"/>
        <v>2851.4337675860352</v>
      </c>
      <c r="F266" s="54">
        <f t="shared" si="38"/>
        <v>270.57</v>
      </c>
      <c r="G266" s="41">
        <f t="shared" si="39"/>
        <v>3122.0037675860353</v>
      </c>
      <c r="H266" s="41">
        <f t="shared" si="40"/>
        <v>2731.6917034780136</v>
      </c>
      <c r="I266" s="41">
        <f t="shared" si="44"/>
        <v>390.31206410802184</v>
      </c>
      <c r="J266" s="41">
        <f t="shared" si="41"/>
        <v>131089.58741927231</v>
      </c>
      <c r="K266" s="36"/>
      <c r="L266" s="36"/>
    </row>
    <row r="267" spans="2:12" x14ac:dyDescent="0.25">
      <c r="B267" s="39">
        <f t="shared" si="36"/>
        <v>265</v>
      </c>
      <c r="C267" s="40">
        <f t="shared" si="37"/>
        <v>51987</v>
      </c>
      <c r="D267" s="41">
        <f t="shared" si="42"/>
        <v>131089.58741927231</v>
      </c>
      <c r="E267" s="41">
        <f t="shared" si="43"/>
        <v>2851.4337675860352</v>
      </c>
      <c r="F267" s="54">
        <f t="shared" si="38"/>
        <v>270.57</v>
      </c>
      <c r="G267" s="41">
        <f t="shared" si="39"/>
        <v>3122.0037675860353</v>
      </c>
      <c r="H267" s="41">
        <f t="shared" si="40"/>
        <v>2739.6591376131578</v>
      </c>
      <c r="I267" s="41">
        <f t="shared" si="44"/>
        <v>382.34462997287761</v>
      </c>
      <c r="J267" s="41">
        <f t="shared" si="41"/>
        <v>128349.92828165916</v>
      </c>
      <c r="K267" s="36"/>
      <c r="L267" s="36"/>
    </row>
    <row r="268" spans="2:12" x14ac:dyDescent="0.25">
      <c r="B268" s="39">
        <f t="shared" si="36"/>
        <v>266</v>
      </c>
      <c r="C268" s="40">
        <f t="shared" si="37"/>
        <v>52018</v>
      </c>
      <c r="D268" s="41">
        <f t="shared" si="42"/>
        <v>128349.92828165916</v>
      </c>
      <c r="E268" s="41">
        <f t="shared" si="43"/>
        <v>2851.4337675860352</v>
      </c>
      <c r="F268" s="54">
        <f t="shared" si="38"/>
        <v>270.57</v>
      </c>
      <c r="G268" s="41">
        <f t="shared" si="39"/>
        <v>3122.0037675860353</v>
      </c>
      <c r="H268" s="41">
        <f t="shared" si="40"/>
        <v>2747.6498100978629</v>
      </c>
      <c r="I268" s="41">
        <f t="shared" si="44"/>
        <v>374.35395748817263</v>
      </c>
      <c r="J268" s="41">
        <f t="shared" si="41"/>
        <v>125602.27847156129</v>
      </c>
      <c r="K268" s="36"/>
      <c r="L268" s="36"/>
    </row>
    <row r="269" spans="2:12" x14ac:dyDescent="0.25">
      <c r="B269" s="39">
        <f t="shared" si="36"/>
        <v>267</v>
      </c>
      <c r="C269" s="40">
        <f t="shared" si="37"/>
        <v>52048</v>
      </c>
      <c r="D269" s="41">
        <f t="shared" si="42"/>
        <v>125602.27847156129</v>
      </c>
      <c r="E269" s="41">
        <f t="shared" si="43"/>
        <v>2851.4337675860352</v>
      </c>
      <c r="F269" s="54">
        <f t="shared" si="38"/>
        <v>270.57</v>
      </c>
      <c r="G269" s="41">
        <f t="shared" si="39"/>
        <v>3122.0037675860353</v>
      </c>
      <c r="H269" s="41">
        <f t="shared" si="40"/>
        <v>2755.6637887106481</v>
      </c>
      <c r="I269" s="41">
        <f t="shared" si="44"/>
        <v>366.33997887538709</v>
      </c>
      <c r="J269" s="41">
        <f t="shared" si="41"/>
        <v>122846.61468285065</v>
      </c>
      <c r="K269" s="36"/>
      <c r="L269" s="36"/>
    </row>
    <row r="270" spans="2:12" x14ac:dyDescent="0.25">
      <c r="B270" s="39">
        <f t="shared" si="36"/>
        <v>268</v>
      </c>
      <c r="C270" s="40">
        <f t="shared" si="37"/>
        <v>52079</v>
      </c>
      <c r="D270" s="41">
        <f t="shared" si="42"/>
        <v>122846.61468285065</v>
      </c>
      <c r="E270" s="41">
        <f t="shared" si="43"/>
        <v>2851.4337675860352</v>
      </c>
      <c r="F270" s="54">
        <f t="shared" si="38"/>
        <v>270.57</v>
      </c>
      <c r="G270" s="41">
        <f t="shared" si="39"/>
        <v>3122.0037675860353</v>
      </c>
      <c r="H270" s="41">
        <f t="shared" si="40"/>
        <v>2763.7011414277208</v>
      </c>
      <c r="I270" s="41">
        <f t="shared" si="44"/>
        <v>358.30262615831447</v>
      </c>
      <c r="J270" s="41">
        <f t="shared" si="41"/>
        <v>120082.91354142292</v>
      </c>
      <c r="K270" s="36"/>
      <c r="L270" s="36"/>
    </row>
    <row r="271" spans="2:12" x14ac:dyDescent="0.25">
      <c r="B271" s="39">
        <f t="shared" si="36"/>
        <v>269</v>
      </c>
      <c r="C271" s="40">
        <f t="shared" si="37"/>
        <v>52110</v>
      </c>
      <c r="D271" s="41">
        <f t="shared" si="42"/>
        <v>120082.91354142292</v>
      </c>
      <c r="E271" s="41">
        <f t="shared" si="43"/>
        <v>2851.4337675860352</v>
      </c>
      <c r="F271" s="54">
        <f t="shared" si="38"/>
        <v>270.57</v>
      </c>
      <c r="G271" s="41">
        <f t="shared" si="39"/>
        <v>3122.0037675860353</v>
      </c>
      <c r="H271" s="41">
        <f t="shared" si="40"/>
        <v>2771.7619364235516</v>
      </c>
      <c r="I271" s="41">
        <f t="shared" si="44"/>
        <v>350.24183116248355</v>
      </c>
      <c r="J271" s="41">
        <f t="shared" si="41"/>
        <v>117311.15160499937</v>
      </c>
      <c r="K271" s="36"/>
      <c r="L271" s="36"/>
    </row>
    <row r="272" spans="2:12" x14ac:dyDescent="0.25">
      <c r="B272" s="39">
        <f t="shared" si="36"/>
        <v>270</v>
      </c>
      <c r="C272" s="40">
        <f t="shared" si="37"/>
        <v>52140</v>
      </c>
      <c r="D272" s="41">
        <f t="shared" si="42"/>
        <v>117311.15160499937</v>
      </c>
      <c r="E272" s="41">
        <f t="shared" si="43"/>
        <v>2851.4337675860352</v>
      </c>
      <c r="F272" s="54">
        <f t="shared" si="38"/>
        <v>270.57</v>
      </c>
      <c r="G272" s="41">
        <f t="shared" si="39"/>
        <v>3122.0037675860353</v>
      </c>
      <c r="H272" s="41">
        <f t="shared" si="40"/>
        <v>2779.8462420714541</v>
      </c>
      <c r="I272" s="41">
        <f t="shared" si="44"/>
        <v>342.15752551458149</v>
      </c>
      <c r="J272" s="41">
        <f t="shared" si="41"/>
        <v>114531.30536292792</v>
      </c>
      <c r="K272" s="36"/>
      <c r="L272" s="36"/>
    </row>
    <row r="273" spans="2:12" x14ac:dyDescent="0.25">
      <c r="B273" s="39">
        <f t="shared" si="36"/>
        <v>271</v>
      </c>
      <c r="C273" s="40">
        <f t="shared" si="37"/>
        <v>52171</v>
      </c>
      <c r="D273" s="41">
        <f t="shared" si="42"/>
        <v>114531.30536292792</v>
      </c>
      <c r="E273" s="41">
        <f t="shared" si="43"/>
        <v>2851.4337675860352</v>
      </c>
      <c r="F273" s="54">
        <f t="shared" si="38"/>
        <v>270.57</v>
      </c>
      <c r="G273" s="41">
        <f t="shared" si="39"/>
        <v>3122.0037675860353</v>
      </c>
      <c r="H273" s="41">
        <f t="shared" si="40"/>
        <v>2787.9541269441625</v>
      </c>
      <c r="I273" s="41">
        <f t="shared" si="44"/>
        <v>334.04964064187311</v>
      </c>
      <c r="J273" s="41">
        <f t="shared" si="41"/>
        <v>111743.35123598375</v>
      </c>
      <c r="K273" s="36"/>
      <c r="L273" s="36"/>
    </row>
    <row r="274" spans="2:12" x14ac:dyDescent="0.25">
      <c r="B274" s="39">
        <f t="shared" si="36"/>
        <v>272</v>
      </c>
      <c r="C274" s="40">
        <f t="shared" si="37"/>
        <v>52201</v>
      </c>
      <c r="D274" s="41">
        <f t="shared" si="42"/>
        <v>111743.35123598375</v>
      </c>
      <c r="E274" s="41">
        <f t="shared" si="43"/>
        <v>2851.4337675860352</v>
      </c>
      <c r="F274" s="54">
        <f t="shared" si="38"/>
        <v>270.57</v>
      </c>
      <c r="G274" s="41">
        <f t="shared" si="39"/>
        <v>3122.0037675860353</v>
      </c>
      <c r="H274" s="41">
        <f t="shared" si="40"/>
        <v>2796.085659814416</v>
      </c>
      <c r="I274" s="41">
        <f t="shared" si="44"/>
        <v>325.9181077716193</v>
      </c>
      <c r="J274" s="41">
        <f t="shared" si="41"/>
        <v>108947.26557616933</v>
      </c>
      <c r="K274" s="36"/>
      <c r="L274" s="36"/>
    </row>
    <row r="275" spans="2:12" x14ac:dyDescent="0.25">
      <c r="B275" s="39">
        <f t="shared" si="36"/>
        <v>273</v>
      </c>
      <c r="C275" s="40">
        <f t="shared" si="37"/>
        <v>52232</v>
      </c>
      <c r="D275" s="41">
        <f t="shared" si="42"/>
        <v>108947.26557616933</v>
      </c>
      <c r="E275" s="41">
        <f t="shared" si="43"/>
        <v>2851.4337675860352</v>
      </c>
      <c r="F275" s="54">
        <f t="shared" si="38"/>
        <v>270.57</v>
      </c>
      <c r="G275" s="41">
        <f t="shared" si="39"/>
        <v>3122.0037675860353</v>
      </c>
      <c r="H275" s="41">
        <f t="shared" si="40"/>
        <v>2804.2409096555416</v>
      </c>
      <c r="I275" s="41">
        <f t="shared" si="44"/>
        <v>317.76285793049391</v>
      </c>
      <c r="J275" s="41">
        <f t="shared" si="41"/>
        <v>106143.0246665138</v>
      </c>
      <c r="K275" s="36"/>
      <c r="L275" s="36"/>
    </row>
    <row r="276" spans="2:12" x14ac:dyDescent="0.25">
      <c r="B276" s="39">
        <f t="shared" si="36"/>
        <v>274</v>
      </c>
      <c r="C276" s="40">
        <f t="shared" si="37"/>
        <v>52263</v>
      </c>
      <c r="D276" s="41">
        <f t="shared" si="42"/>
        <v>106143.0246665138</v>
      </c>
      <c r="E276" s="41">
        <f t="shared" si="43"/>
        <v>2851.4337675860352</v>
      </c>
      <c r="F276" s="54">
        <f t="shared" si="38"/>
        <v>270.57</v>
      </c>
      <c r="G276" s="41">
        <f t="shared" si="39"/>
        <v>3122.0037675860353</v>
      </c>
      <c r="H276" s="41">
        <f t="shared" si="40"/>
        <v>2812.4199456420365</v>
      </c>
      <c r="I276" s="41">
        <f t="shared" si="44"/>
        <v>309.5838219439986</v>
      </c>
      <c r="J276" s="41">
        <f t="shared" si="41"/>
        <v>103330.60472087176</v>
      </c>
      <c r="K276" s="36"/>
      <c r="L276" s="36"/>
    </row>
    <row r="277" spans="2:12" x14ac:dyDescent="0.25">
      <c r="B277" s="39">
        <f t="shared" si="36"/>
        <v>275</v>
      </c>
      <c r="C277" s="40">
        <f t="shared" si="37"/>
        <v>52291</v>
      </c>
      <c r="D277" s="41">
        <f t="shared" si="42"/>
        <v>103330.60472087176</v>
      </c>
      <c r="E277" s="41">
        <f t="shared" si="43"/>
        <v>2851.4337675860352</v>
      </c>
      <c r="F277" s="54">
        <f t="shared" si="38"/>
        <v>270.57</v>
      </c>
      <c r="G277" s="41">
        <f t="shared" si="39"/>
        <v>3122.0037675860353</v>
      </c>
      <c r="H277" s="41">
        <f t="shared" si="40"/>
        <v>2820.6228371501593</v>
      </c>
      <c r="I277" s="41">
        <f t="shared" si="44"/>
        <v>301.380930435876</v>
      </c>
      <c r="J277" s="41">
        <f t="shared" si="41"/>
        <v>100509.9818837216</v>
      </c>
      <c r="K277" s="36"/>
      <c r="L277" s="36"/>
    </row>
    <row r="278" spans="2:12" x14ac:dyDescent="0.25">
      <c r="B278" s="39">
        <f t="shared" si="36"/>
        <v>276</v>
      </c>
      <c r="C278" s="40">
        <f t="shared" si="37"/>
        <v>52322</v>
      </c>
      <c r="D278" s="41">
        <f t="shared" si="42"/>
        <v>100509.9818837216</v>
      </c>
      <c r="E278" s="41">
        <f t="shared" si="43"/>
        <v>2851.4337675860352</v>
      </c>
      <c r="F278" s="54">
        <f t="shared" si="38"/>
        <v>270.57</v>
      </c>
      <c r="G278" s="41">
        <f t="shared" si="39"/>
        <v>3122.0037675860353</v>
      </c>
      <c r="H278" s="41">
        <f t="shared" si="40"/>
        <v>2828.8496537585138</v>
      </c>
      <c r="I278" s="41">
        <f t="shared" si="44"/>
        <v>293.15411382752137</v>
      </c>
      <c r="J278" s="41">
        <f t="shared" si="41"/>
        <v>97681.132229963085</v>
      </c>
      <c r="K278" s="36"/>
      <c r="L278" s="36"/>
    </row>
    <row r="279" spans="2:12" x14ac:dyDescent="0.25">
      <c r="B279" s="39">
        <f t="shared" si="36"/>
        <v>277</v>
      </c>
      <c r="C279" s="40">
        <f t="shared" si="37"/>
        <v>52352</v>
      </c>
      <c r="D279" s="41">
        <f t="shared" si="42"/>
        <v>97681.132229963085</v>
      </c>
      <c r="E279" s="41">
        <f t="shared" si="43"/>
        <v>2851.4337675860352</v>
      </c>
      <c r="F279" s="54">
        <f t="shared" si="38"/>
        <v>270.57</v>
      </c>
      <c r="G279" s="41">
        <f t="shared" si="39"/>
        <v>3122.0037675860353</v>
      </c>
      <c r="H279" s="41">
        <f t="shared" si="40"/>
        <v>2837.1004652486431</v>
      </c>
      <c r="I279" s="41">
        <f t="shared" si="44"/>
        <v>284.90330233739235</v>
      </c>
      <c r="J279" s="41">
        <f t="shared" si="41"/>
        <v>94844.03176471444</v>
      </c>
      <c r="K279" s="36"/>
      <c r="L279" s="36"/>
    </row>
    <row r="280" spans="2:12" x14ac:dyDescent="0.25">
      <c r="B280" s="39">
        <f t="shared" si="36"/>
        <v>278</v>
      </c>
      <c r="C280" s="40">
        <f t="shared" si="37"/>
        <v>52383</v>
      </c>
      <c r="D280" s="41">
        <f t="shared" si="42"/>
        <v>94844.03176471444</v>
      </c>
      <c r="E280" s="41">
        <f t="shared" si="43"/>
        <v>2851.4337675860352</v>
      </c>
      <c r="F280" s="54">
        <f t="shared" si="38"/>
        <v>270.57</v>
      </c>
      <c r="G280" s="41">
        <f t="shared" si="39"/>
        <v>3122.0037675860353</v>
      </c>
      <c r="H280" s="41">
        <f t="shared" si="40"/>
        <v>2845.3753416056184</v>
      </c>
      <c r="I280" s="41">
        <f t="shared" si="44"/>
        <v>276.62842598041715</v>
      </c>
      <c r="J280" s="41">
        <f t="shared" si="41"/>
        <v>91998.656423108827</v>
      </c>
      <c r="K280" s="36"/>
      <c r="L280" s="36"/>
    </row>
    <row r="281" spans="2:12" x14ac:dyDescent="0.25">
      <c r="B281" s="39">
        <f t="shared" si="36"/>
        <v>279</v>
      </c>
      <c r="C281" s="40">
        <f t="shared" si="37"/>
        <v>52413</v>
      </c>
      <c r="D281" s="41">
        <f t="shared" si="42"/>
        <v>91998.656423108827</v>
      </c>
      <c r="E281" s="41">
        <f t="shared" si="43"/>
        <v>2851.4337675860352</v>
      </c>
      <c r="F281" s="54">
        <f t="shared" si="38"/>
        <v>270.57</v>
      </c>
      <c r="G281" s="41">
        <f t="shared" si="39"/>
        <v>3122.0037675860353</v>
      </c>
      <c r="H281" s="41">
        <f t="shared" si="40"/>
        <v>2853.6743530186345</v>
      </c>
      <c r="I281" s="41">
        <f t="shared" si="44"/>
        <v>268.32941456740076</v>
      </c>
      <c r="J281" s="41">
        <f t="shared" si="41"/>
        <v>89144.982070090191</v>
      </c>
      <c r="K281" s="36"/>
      <c r="L281" s="36"/>
    </row>
    <row r="282" spans="2:12" x14ac:dyDescent="0.25">
      <c r="B282" s="39">
        <f t="shared" si="36"/>
        <v>280</v>
      </c>
      <c r="C282" s="40">
        <f t="shared" si="37"/>
        <v>52444</v>
      </c>
      <c r="D282" s="41">
        <f t="shared" si="42"/>
        <v>89144.982070090191</v>
      </c>
      <c r="E282" s="41">
        <f t="shared" si="43"/>
        <v>2851.4337675860352</v>
      </c>
      <c r="F282" s="54">
        <f t="shared" si="38"/>
        <v>270.57</v>
      </c>
      <c r="G282" s="41">
        <f t="shared" si="39"/>
        <v>3122.0037675860353</v>
      </c>
      <c r="H282" s="41">
        <f t="shared" si="40"/>
        <v>2861.9975698816056</v>
      </c>
      <c r="I282" s="41">
        <f t="shared" si="44"/>
        <v>260.00619770442978</v>
      </c>
      <c r="J282" s="41">
        <f t="shared" si="41"/>
        <v>86282.984500208579</v>
      </c>
      <c r="K282" s="36"/>
      <c r="L282" s="36"/>
    </row>
    <row r="283" spans="2:12" x14ac:dyDescent="0.25">
      <c r="B283" s="39">
        <f t="shared" si="36"/>
        <v>281</v>
      </c>
      <c r="C283" s="40">
        <f t="shared" si="37"/>
        <v>52475</v>
      </c>
      <c r="D283" s="41">
        <f t="shared" si="42"/>
        <v>86282.984500208579</v>
      </c>
      <c r="E283" s="41">
        <f t="shared" si="43"/>
        <v>2851.4337675860352</v>
      </c>
      <c r="F283" s="54">
        <f t="shared" si="38"/>
        <v>270.57</v>
      </c>
      <c r="G283" s="41">
        <f t="shared" si="39"/>
        <v>3122.0037675860353</v>
      </c>
      <c r="H283" s="41">
        <f t="shared" si="40"/>
        <v>2870.3450627937605</v>
      </c>
      <c r="I283" s="41">
        <f t="shared" si="44"/>
        <v>251.65870479227502</v>
      </c>
      <c r="J283" s="41">
        <f t="shared" si="41"/>
        <v>83412.639437414822</v>
      </c>
      <c r="K283" s="36"/>
      <c r="L283" s="36"/>
    </row>
    <row r="284" spans="2:12" x14ac:dyDescent="0.25">
      <c r="B284" s="39">
        <f t="shared" si="36"/>
        <v>282</v>
      </c>
      <c r="C284" s="40">
        <f t="shared" si="37"/>
        <v>52505</v>
      </c>
      <c r="D284" s="41">
        <f t="shared" si="42"/>
        <v>83412.639437414822</v>
      </c>
      <c r="E284" s="41">
        <f t="shared" si="43"/>
        <v>2851.4337675860352</v>
      </c>
      <c r="F284" s="54">
        <f t="shared" si="38"/>
        <v>270.57</v>
      </c>
      <c r="G284" s="41">
        <f t="shared" si="39"/>
        <v>3122.0037675860353</v>
      </c>
      <c r="H284" s="41">
        <f t="shared" si="40"/>
        <v>2878.716902560242</v>
      </c>
      <c r="I284" s="41">
        <f t="shared" si="44"/>
        <v>243.28686502579328</v>
      </c>
      <c r="J284" s="41">
        <f t="shared" si="41"/>
        <v>80533.922534854573</v>
      </c>
      <c r="K284" s="36"/>
      <c r="L284" s="36"/>
    </row>
    <row r="285" spans="2:12" x14ac:dyDescent="0.25">
      <c r="B285" s="39">
        <f t="shared" si="36"/>
        <v>283</v>
      </c>
      <c r="C285" s="40">
        <f t="shared" si="37"/>
        <v>52536</v>
      </c>
      <c r="D285" s="41">
        <f t="shared" si="42"/>
        <v>80533.922534854573</v>
      </c>
      <c r="E285" s="41">
        <f t="shared" si="43"/>
        <v>2851.4337675860352</v>
      </c>
      <c r="F285" s="54">
        <f t="shared" si="38"/>
        <v>270.57</v>
      </c>
      <c r="G285" s="41">
        <f t="shared" si="39"/>
        <v>3122.0037675860353</v>
      </c>
      <c r="H285" s="41">
        <f t="shared" si="40"/>
        <v>2887.1131601927095</v>
      </c>
      <c r="I285" s="41">
        <f t="shared" si="44"/>
        <v>234.89060739332584</v>
      </c>
      <c r="J285" s="41">
        <f t="shared" si="41"/>
        <v>77646.809374661869</v>
      </c>
      <c r="K285" s="36"/>
      <c r="L285" s="36"/>
    </row>
    <row r="286" spans="2:12" x14ac:dyDescent="0.25">
      <c r="B286" s="39">
        <f t="shared" si="36"/>
        <v>284</v>
      </c>
      <c r="C286" s="40">
        <f t="shared" si="37"/>
        <v>52566</v>
      </c>
      <c r="D286" s="41">
        <f t="shared" si="42"/>
        <v>77646.809374661869</v>
      </c>
      <c r="E286" s="41">
        <f t="shared" si="43"/>
        <v>2851.4337675860352</v>
      </c>
      <c r="F286" s="54">
        <f t="shared" si="38"/>
        <v>270.57</v>
      </c>
      <c r="G286" s="41">
        <f t="shared" si="39"/>
        <v>3122.0037675860353</v>
      </c>
      <c r="H286" s="41">
        <f t="shared" si="40"/>
        <v>2895.5339069099382</v>
      </c>
      <c r="I286" s="41">
        <f t="shared" si="44"/>
        <v>226.46986067609714</v>
      </c>
      <c r="J286" s="41">
        <f t="shared" si="41"/>
        <v>74751.275467751926</v>
      </c>
      <c r="K286" s="36"/>
      <c r="L286" s="36"/>
    </row>
    <row r="287" spans="2:12" x14ac:dyDescent="0.25">
      <c r="B287" s="39">
        <f t="shared" si="36"/>
        <v>285</v>
      </c>
      <c r="C287" s="40">
        <f t="shared" si="37"/>
        <v>52597</v>
      </c>
      <c r="D287" s="41">
        <f t="shared" si="42"/>
        <v>74751.275467751926</v>
      </c>
      <c r="E287" s="41">
        <f t="shared" si="43"/>
        <v>2851.4337675860352</v>
      </c>
      <c r="F287" s="54">
        <f t="shared" si="38"/>
        <v>270.57</v>
      </c>
      <c r="G287" s="41">
        <f t="shared" si="39"/>
        <v>3122.0037675860353</v>
      </c>
      <c r="H287" s="41">
        <f t="shared" si="40"/>
        <v>2903.9792141384255</v>
      </c>
      <c r="I287" s="41">
        <f t="shared" si="44"/>
        <v>218.0245534476098</v>
      </c>
      <c r="J287" s="41">
        <f t="shared" si="41"/>
        <v>71847.296253613502</v>
      </c>
      <c r="K287" s="36"/>
      <c r="L287" s="36"/>
    </row>
    <row r="288" spans="2:12" x14ac:dyDescent="0.25">
      <c r="B288" s="39">
        <f t="shared" si="36"/>
        <v>286</v>
      </c>
      <c r="C288" s="40">
        <f t="shared" si="37"/>
        <v>52628</v>
      </c>
      <c r="D288" s="41">
        <f t="shared" si="42"/>
        <v>71847.296253613502</v>
      </c>
      <c r="E288" s="41">
        <f t="shared" si="43"/>
        <v>2851.4337675860352</v>
      </c>
      <c r="F288" s="54">
        <f t="shared" si="38"/>
        <v>270.57</v>
      </c>
      <c r="G288" s="41">
        <f t="shared" si="39"/>
        <v>3122.0037675860353</v>
      </c>
      <c r="H288" s="41">
        <f t="shared" si="40"/>
        <v>2912.449153512996</v>
      </c>
      <c r="I288" s="41">
        <f t="shared" si="44"/>
        <v>209.5546140730394</v>
      </c>
      <c r="J288" s="41">
        <f t="shared" si="41"/>
        <v>68934.847100100509</v>
      </c>
      <c r="K288" s="36"/>
      <c r="L288" s="36"/>
    </row>
    <row r="289" spans="2:12" x14ac:dyDescent="0.25">
      <c r="B289" s="39">
        <f t="shared" si="36"/>
        <v>287</v>
      </c>
      <c r="C289" s="40">
        <f t="shared" si="37"/>
        <v>52657</v>
      </c>
      <c r="D289" s="41">
        <f t="shared" si="42"/>
        <v>68934.847100100509</v>
      </c>
      <c r="E289" s="41">
        <f t="shared" si="43"/>
        <v>2851.4337675860352</v>
      </c>
      <c r="F289" s="54">
        <f t="shared" si="38"/>
        <v>270.57</v>
      </c>
      <c r="G289" s="41">
        <f t="shared" si="39"/>
        <v>3122.0037675860353</v>
      </c>
      <c r="H289" s="41">
        <f t="shared" si="40"/>
        <v>2920.9437968774087</v>
      </c>
      <c r="I289" s="41">
        <f t="shared" si="44"/>
        <v>201.05997070862648</v>
      </c>
      <c r="J289" s="41">
        <f t="shared" si="41"/>
        <v>66013.903303223095</v>
      </c>
      <c r="K289" s="36"/>
      <c r="L289" s="36"/>
    </row>
    <row r="290" spans="2:12" x14ac:dyDescent="0.25">
      <c r="B290" s="39">
        <f t="shared" si="36"/>
        <v>288</v>
      </c>
      <c r="C290" s="40">
        <f t="shared" si="37"/>
        <v>52688</v>
      </c>
      <c r="D290" s="41">
        <f t="shared" si="42"/>
        <v>66013.903303223095</v>
      </c>
      <c r="E290" s="41">
        <f t="shared" si="43"/>
        <v>2851.4337675860352</v>
      </c>
      <c r="F290" s="54">
        <f t="shared" si="38"/>
        <v>270.57</v>
      </c>
      <c r="G290" s="41">
        <f t="shared" si="39"/>
        <v>3122.0037675860353</v>
      </c>
      <c r="H290" s="41">
        <f t="shared" si="40"/>
        <v>2929.463216284968</v>
      </c>
      <c r="I290" s="41">
        <f t="shared" si="44"/>
        <v>192.54055130106738</v>
      </c>
      <c r="J290" s="41">
        <f t="shared" si="41"/>
        <v>63084.440086938128</v>
      </c>
      <c r="K290" s="36"/>
      <c r="L290" s="36"/>
    </row>
    <row r="291" spans="2:12" x14ac:dyDescent="0.25">
      <c r="B291" s="39">
        <f t="shared" si="36"/>
        <v>289</v>
      </c>
      <c r="C291" s="40">
        <f t="shared" si="37"/>
        <v>52718</v>
      </c>
      <c r="D291" s="41">
        <f t="shared" si="42"/>
        <v>63084.440086938128</v>
      </c>
      <c r="E291" s="41">
        <f t="shared" si="43"/>
        <v>2851.4337675860352</v>
      </c>
      <c r="F291" s="54">
        <f t="shared" si="38"/>
        <v>270.57</v>
      </c>
      <c r="G291" s="41">
        <f t="shared" si="39"/>
        <v>3122.0037675860353</v>
      </c>
      <c r="H291" s="41">
        <f t="shared" si="40"/>
        <v>2938.0074839991325</v>
      </c>
      <c r="I291" s="41">
        <f t="shared" si="44"/>
        <v>183.9962835869029</v>
      </c>
      <c r="J291" s="41">
        <f t="shared" si="41"/>
        <v>60146.432602938992</v>
      </c>
      <c r="K291" s="36"/>
      <c r="L291" s="36"/>
    </row>
    <row r="292" spans="2:12" x14ac:dyDescent="0.25">
      <c r="B292" s="39">
        <f t="shared" si="36"/>
        <v>290</v>
      </c>
      <c r="C292" s="40">
        <f t="shared" si="37"/>
        <v>52749</v>
      </c>
      <c r="D292" s="41">
        <f t="shared" si="42"/>
        <v>60146.432602938992</v>
      </c>
      <c r="E292" s="41">
        <f t="shared" si="43"/>
        <v>2851.4337675860352</v>
      </c>
      <c r="F292" s="54">
        <f t="shared" si="38"/>
        <v>270.57</v>
      </c>
      <c r="G292" s="41">
        <f t="shared" si="39"/>
        <v>3122.0037675860353</v>
      </c>
      <c r="H292" s="41">
        <f t="shared" si="40"/>
        <v>2946.57667249413</v>
      </c>
      <c r="I292" s="41">
        <f t="shared" si="44"/>
        <v>175.42709509190539</v>
      </c>
      <c r="J292" s="41">
        <f t="shared" si="41"/>
        <v>57199.855930444864</v>
      </c>
      <c r="K292" s="36"/>
      <c r="L292" s="36"/>
    </row>
    <row r="293" spans="2:12" x14ac:dyDescent="0.25">
      <c r="B293" s="39">
        <f t="shared" si="36"/>
        <v>291</v>
      </c>
      <c r="C293" s="40">
        <f t="shared" si="37"/>
        <v>52779</v>
      </c>
      <c r="D293" s="41">
        <f t="shared" si="42"/>
        <v>57199.855930444864</v>
      </c>
      <c r="E293" s="41">
        <f t="shared" si="43"/>
        <v>2851.4337675860352</v>
      </c>
      <c r="F293" s="54">
        <f t="shared" si="38"/>
        <v>270.57</v>
      </c>
      <c r="G293" s="41">
        <f t="shared" si="39"/>
        <v>3122.0037675860353</v>
      </c>
      <c r="H293" s="41">
        <f t="shared" si="40"/>
        <v>2955.1708544555713</v>
      </c>
      <c r="I293" s="41">
        <f t="shared" si="44"/>
        <v>166.83291313046422</v>
      </c>
      <c r="J293" s="41">
        <f t="shared" si="41"/>
        <v>54244.685075989291</v>
      </c>
      <c r="K293" s="36"/>
      <c r="L293" s="36"/>
    </row>
    <row r="294" spans="2:12" x14ac:dyDescent="0.25">
      <c r="B294" s="39">
        <f t="shared" si="36"/>
        <v>292</v>
      </c>
      <c r="C294" s="40">
        <f t="shared" si="37"/>
        <v>52810</v>
      </c>
      <c r="D294" s="41">
        <f t="shared" si="42"/>
        <v>54244.685075989291</v>
      </c>
      <c r="E294" s="41">
        <f t="shared" si="43"/>
        <v>2851.4337675860352</v>
      </c>
      <c r="F294" s="54">
        <f t="shared" si="38"/>
        <v>270.57</v>
      </c>
      <c r="G294" s="41">
        <f t="shared" si="39"/>
        <v>3122.0037675860353</v>
      </c>
      <c r="H294" s="41">
        <f t="shared" si="40"/>
        <v>2963.7901027810667</v>
      </c>
      <c r="I294" s="41">
        <f t="shared" si="44"/>
        <v>158.21366480496877</v>
      </c>
      <c r="J294" s="41">
        <f t="shared" si="41"/>
        <v>51280.894973208226</v>
      </c>
      <c r="K294" s="36"/>
      <c r="L294" s="36"/>
    </row>
    <row r="295" spans="2:12" x14ac:dyDescent="0.25">
      <c r="B295" s="39">
        <f t="shared" si="36"/>
        <v>293</v>
      </c>
      <c r="C295" s="40">
        <f t="shared" si="37"/>
        <v>52841</v>
      </c>
      <c r="D295" s="41">
        <f t="shared" si="42"/>
        <v>51280.894973208226</v>
      </c>
      <c r="E295" s="41">
        <f t="shared" si="43"/>
        <v>2851.4337675860352</v>
      </c>
      <c r="F295" s="54">
        <f t="shared" si="38"/>
        <v>270.57</v>
      </c>
      <c r="G295" s="41">
        <f t="shared" si="39"/>
        <v>3122.0037675860353</v>
      </c>
      <c r="H295" s="41">
        <f t="shared" si="40"/>
        <v>2972.4344905808448</v>
      </c>
      <c r="I295" s="41">
        <f t="shared" si="44"/>
        <v>149.56927700519068</v>
      </c>
      <c r="J295" s="41">
        <f t="shared" si="41"/>
        <v>48308.460482627379</v>
      </c>
      <c r="K295" s="36"/>
      <c r="L295" s="36"/>
    </row>
    <row r="296" spans="2:12" x14ac:dyDescent="0.25">
      <c r="B296" s="39">
        <f t="shared" si="36"/>
        <v>294</v>
      </c>
      <c r="C296" s="40">
        <f t="shared" si="37"/>
        <v>52871</v>
      </c>
      <c r="D296" s="41">
        <f t="shared" si="42"/>
        <v>48308.460482627379</v>
      </c>
      <c r="E296" s="41">
        <f t="shared" si="43"/>
        <v>2851.4337675860352</v>
      </c>
      <c r="F296" s="54">
        <f t="shared" si="38"/>
        <v>270.57</v>
      </c>
      <c r="G296" s="41">
        <f t="shared" si="39"/>
        <v>3122.0037675860353</v>
      </c>
      <c r="H296" s="41">
        <f t="shared" si="40"/>
        <v>2981.1040911783721</v>
      </c>
      <c r="I296" s="41">
        <f t="shared" si="44"/>
        <v>140.89967640766321</v>
      </c>
      <c r="J296" s="41">
        <f t="shared" si="41"/>
        <v>45327.356391449008</v>
      </c>
      <c r="K296" s="36"/>
      <c r="L296" s="36"/>
    </row>
    <row r="297" spans="2:12" x14ac:dyDescent="0.25">
      <c r="B297" s="39">
        <f t="shared" si="36"/>
        <v>295</v>
      </c>
      <c r="C297" s="40">
        <f t="shared" si="37"/>
        <v>52902</v>
      </c>
      <c r="D297" s="41">
        <f t="shared" si="42"/>
        <v>45327.356391449008</v>
      </c>
      <c r="E297" s="41">
        <f t="shared" si="43"/>
        <v>2851.4337675860352</v>
      </c>
      <c r="F297" s="54">
        <f t="shared" si="38"/>
        <v>270.57</v>
      </c>
      <c r="G297" s="41">
        <f t="shared" si="39"/>
        <v>3122.0037675860353</v>
      </c>
      <c r="H297" s="41">
        <f t="shared" si="40"/>
        <v>2989.7989781109759</v>
      </c>
      <c r="I297" s="41">
        <f t="shared" si="44"/>
        <v>132.20478947505961</v>
      </c>
      <c r="J297" s="41">
        <f t="shared" si="41"/>
        <v>42337.557413338029</v>
      </c>
      <c r="K297" s="36"/>
      <c r="L297" s="36"/>
    </row>
    <row r="298" spans="2:12" x14ac:dyDescent="0.25">
      <c r="B298" s="39">
        <f t="shared" si="36"/>
        <v>296</v>
      </c>
      <c r="C298" s="40">
        <f t="shared" si="37"/>
        <v>52932</v>
      </c>
      <c r="D298" s="41">
        <f t="shared" si="42"/>
        <v>42337.557413338029</v>
      </c>
      <c r="E298" s="41">
        <f t="shared" si="43"/>
        <v>2851.4337675860352</v>
      </c>
      <c r="F298" s="54">
        <f t="shared" si="38"/>
        <v>270.57</v>
      </c>
      <c r="G298" s="41">
        <f t="shared" si="39"/>
        <v>3122.0037675860353</v>
      </c>
      <c r="H298" s="41">
        <f t="shared" si="40"/>
        <v>2998.5192251304661</v>
      </c>
      <c r="I298" s="41">
        <f t="shared" si="44"/>
        <v>123.48454245556927</v>
      </c>
      <c r="J298" s="41">
        <f t="shared" si="41"/>
        <v>39339.03818820756</v>
      </c>
      <c r="K298" s="36"/>
      <c r="L298" s="36"/>
    </row>
    <row r="299" spans="2:12" x14ac:dyDescent="0.25">
      <c r="B299" s="39">
        <f t="shared" si="36"/>
        <v>297</v>
      </c>
      <c r="C299" s="40">
        <f t="shared" si="37"/>
        <v>52963</v>
      </c>
      <c r="D299" s="41">
        <f t="shared" si="42"/>
        <v>39339.03818820756</v>
      </c>
      <c r="E299" s="41">
        <f t="shared" si="43"/>
        <v>2851.4337675860352</v>
      </c>
      <c r="F299" s="54">
        <f t="shared" si="38"/>
        <v>270.57</v>
      </c>
      <c r="G299" s="41">
        <f t="shared" si="39"/>
        <v>3122.0037675860353</v>
      </c>
      <c r="H299" s="41">
        <f t="shared" si="40"/>
        <v>3007.2649062037631</v>
      </c>
      <c r="I299" s="41">
        <f t="shared" si="44"/>
        <v>114.73886138227205</v>
      </c>
      <c r="J299" s="41">
        <f t="shared" si="41"/>
        <v>36331.7732820038</v>
      </c>
      <c r="K299" s="36"/>
      <c r="L299" s="36"/>
    </row>
    <row r="300" spans="2:12" x14ac:dyDescent="0.25">
      <c r="B300" s="39">
        <f t="shared" si="36"/>
        <v>298</v>
      </c>
      <c r="C300" s="40">
        <f t="shared" si="37"/>
        <v>52994</v>
      </c>
      <c r="D300" s="41">
        <f t="shared" si="42"/>
        <v>36331.7732820038</v>
      </c>
      <c r="E300" s="41">
        <f t="shared" si="43"/>
        <v>2851.4337675860352</v>
      </c>
      <c r="F300" s="54">
        <f t="shared" si="38"/>
        <v>270.57</v>
      </c>
      <c r="G300" s="41">
        <f t="shared" si="39"/>
        <v>3122.0037675860353</v>
      </c>
      <c r="H300" s="41">
        <f t="shared" si="40"/>
        <v>3016.0360955135243</v>
      </c>
      <c r="I300" s="41">
        <f t="shared" si="44"/>
        <v>105.96767207251109</v>
      </c>
      <c r="J300" s="41">
        <f t="shared" si="41"/>
        <v>33315.737186490274</v>
      </c>
      <c r="K300" s="36"/>
      <c r="L300" s="36"/>
    </row>
    <row r="301" spans="2:12" x14ac:dyDescent="0.25">
      <c r="B301" s="39">
        <f t="shared" si="36"/>
        <v>299</v>
      </c>
      <c r="C301" s="40">
        <f t="shared" si="37"/>
        <v>53022</v>
      </c>
      <c r="D301" s="41">
        <f t="shared" si="42"/>
        <v>33315.737186490274</v>
      </c>
      <c r="E301" s="41">
        <f t="shared" si="43"/>
        <v>2851.4337675860352</v>
      </c>
      <c r="F301" s="54">
        <f t="shared" si="38"/>
        <v>270.57</v>
      </c>
      <c r="G301" s="41">
        <f t="shared" si="39"/>
        <v>3122.0037675860353</v>
      </c>
      <c r="H301" s="41">
        <f t="shared" si="40"/>
        <v>3024.8328674587719</v>
      </c>
      <c r="I301" s="41">
        <f t="shared" si="44"/>
        <v>97.170900127263323</v>
      </c>
      <c r="J301" s="41">
        <f t="shared" si="41"/>
        <v>30290.904319031502</v>
      </c>
      <c r="K301" s="36"/>
      <c r="L301" s="36"/>
    </row>
    <row r="302" spans="2:12" x14ac:dyDescent="0.25">
      <c r="B302" s="39">
        <f t="shared" si="36"/>
        <v>300</v>
      </c>
      <c r="C302" s="40">
        <f t="shared" si="37"/>
        <v>53053</v>
      </c>
      <c r="D302" s="41">
        <f t="shared" si="42"/>
        <v>30290.904319031502</v>
      </c>
      <c r="E302" s="41">
        <f t="shared" si="43"/>
        <v>2851.4337675860352</v>
      </c>
      <c r="F302" s="54">
        <f t="shared" si="38"/>
        <v>270.57</v>
      </c>
      <c r="G302" s="41">
        <f t="shared" si="39"/>
        <v>3122.0037675860353</v>
      </c>
      <c r="H302" s="41">
        <f t="shared" si="40"/>
        <v>3033.6552966555269</v>
      </c>
      <c r="I302" s="41">
        <f t="shared" si="44"/>
        <v>88.348470930508554</v>
      </c>
      <c r="J302" s="41">
        <f t="shared" si="41"/>
        <v>27257.249022375974</v>
      </c>
      <c r="K302" s="36"/>
      <c r="L302" s="36"/>
    </row>
    <row r="303" spans="2:12" x14ac:dyDescent="0.25">
      <c r="B303" s="39">
        <f t="shared" si="36"/>
        <v>301</v>
      </c>
      <c r="C303" s="40">
        <f t="shared" si="37"/>
        <v>53083</v>
      </c>
      <c r="D303" s="41">
        <f t="shared" si="42"/>
        <v>27257.249022375974</v>
      </c>
      <c r="E303" s="41">
        <f t="shared" si="43"/>
        <v>2851.4337675860352</v>
      </c>
      <c r="F303" s="54">
        <f t="shared" si="38"/>
        <v>270.57</v>
      </c>
      <c r="G303" s="41">
        <f t="shared" si="39"/>
        <v>3122.0037675860353</v>
      </c>
      <c r="H303" s="41">
        <f t="shared" si="40"/>
        <v>3042.5034579374387</v>
      </c>
      <c r="I303" s="41">
        <f t="shared" si="44"/>
        <v>79.500309648596598</v>
      </c>
      <c r="J303" s="41">
        <f t="shared" si="41"/>
        <v>24214.745564438534</v>
      </c>
      <c r="K303" s="36"/>
      <c r="L303" s="36"/>
    </row>
    <row r="304" spans="2:12" x14ac:dyDescent="0.25">
      <c r="B304" s="39">
        <f t="shared" si="36"/>
        <v>302</v>
      </c>
      <c r="C304" s="40">
        <f t="shared" si="37"/>
        <v>53114</v>
      </c>
      <c r="D304" s="41">
        <f t="shared" si="42"/>
        <v>24214.745564438534</v>
      </c>
      <c r="E304" s="41">
        <f t="shared" si="43"/>
        <v>2851.4337675860352</v>
      </c>
      <c r="F304" s="54">
        <f t="shared" si="38"/>
        <v>270.57</v>
      </c>
      <c r="G304" s="41">
        <f t="shared" si="39"/>
        <v>3122.0037675860353</v>
      </c>
      <c r="H304" s="41">
        <f t="shared" si="40"/>
        <v>3051.3774263564228</v>
      </c>
      <c r="I304" s="41">
        <f t="shared" si="44"/>
        <v>70.626341229612393</v>
      </c>
      <c r="J304" s="41">
        <f t="shared" si="41"/>
        <v>21163.368138082111</v>
      </c>
      <c r="K304" s="36"/>
      <c r="L304" s="36"/>
    </row>
    <row r="305" spans="2:12" x14ac:dyDescent="0.25">
      <c r="B305" s="39">
        <f t="shared" si="36"/>
        <v>303</v>
      </c>
      <c r="C305" s="40">
        <f t="shared" si="37"/>
        <v>53144</v>
      </c>
      <c r="D305" s="41">
        <f t="shared" si="42"/>
        <v>21163.368138082111</v>
      </c>
      <c r="E305" s="41">
        <f t="shared" si="43"/>
        <v>2851.4337675860352</v>
      </c>
      <c r="F305" s="54">
        <f t="shared" si="38"/>
        <v>270.57</v>
      </c>
      <c r="G305" s="41">
        <f t="shared" si="39"/>
        <v>3122.0037675860353</v>
      </c>
      <c r="H305" s="41">
        <f t="shared" si="40"/>
        <v>3060.2772771832961</v>
      </c>
      <c r="I305" s="41">
        <f t="shared" si="44"/>
        <v>61.7264904027395</v>
      </c>
      <c r="J305" s="41">
        <f t="shared" si="41"/>
        <v>18103.090860898814</v>
      </c>
      <c r="K305" s="36"/>
      <c r="L305" s="36"/>
    </row>
    <row r="306" spans="2:12" x14ac:dyDescent="0.25">
      <c r="B306" s="39">
        <f t="shared" si="36"/>
        <v>304</v>
      </c>
      <c r="C306" s="40">
        <f t="shared" si="37"/>
        <v>53175</v>
      </c>
      <c r="D306" s="41">
        <f t="shared" si="42"/>
        <v>18103.090860898814</v>
      </c>
      <c r="E306" s="41">
        <f t="shared" si="43"/>
        <v>2851.4337675860352</v>
      </c>
      <c r="F306" s="54">
        <f t="shared" si="38"/>
        <v>270.57</v>
      </c>
      <c r="G306" s="41">
        <f t="shared" si="39"/>
        <v>3122.0037675860353</v>
      </c>
      <c r="H306" s="41">
        <f t="shared" si="40"/>
        <v>3069.2030859084139</v>
      </c>
      <c r="I306" s="41">
        <f t="shared" si="44"/>
        <v>52.800681677621547</v>
      </c>
      <c r="J306" s="41">
        <f t="shared" si="41"/>
        <v>15033.8877749904</v>
      </c>
      <c r="K306" s="36"/>
      <c r="L306" s="36"/>
    </row>
    <row r="307" spans="2:12" x14ac:dyDescent="0.25">
      <c r="B307" s="39">
        <f t="shared" si="36"/>
        <v>305</v>
      </c>
      <c r="C307" s="40">
        <f t="shared" si="37"/>
        <v>53206</v>
      </c>
      <c r="D307" s="41">
        <f t="shared" si="42"/>
        <v>15033.8877749904</v>
      </c>
      <c r="E307" s="41">
        <f t="shared" si="43"/>
        <v>2851.4337675860352</v>
      </c>
      <c r="F307" s="54">
        <f t="shared" si="38"/>
        <v>270.57</v>
      </c>
      <c r="G307" s="41">
        <f t="shared" si="39"/>
        <v>3122.0037675860353</v>
      </c>
      <c r="H307" s="41">
        <f t="shared" si="40"/>
        <v>3078.1549282423134</v>
      </c>
      <c r="I307" s="41">
        <f t="shared" si="44"/>
        <v>43.848839343722005</v>
      </c>
      <c r="J307" s="41">
        <f t="shared" si="41"/>
        <v>11955.732846748087</v>
      </c>
      <c r="K307" s="36"/>
      <c r="L307" s="36"/>
    </row>
    <row r="308" spans="2:12" x14ac:dyDescent="0.25">
      <c r="B308" s="39">
        <f t="shared" si="36"/>
        <v>306</v>
      </c>
      <c r="C308" s="40">
        <f t="shared" si="37"/>
        <v>53236</v>
      </c>
      <c r="D308" s="41">
        <f t="shared" si="42"/>
        <v>11955.732846748087</v>
      </c>
      <c r="E308" s="41">
        <f t="shared" si="43"/>
        <v>2851.4337675860352</v>
      </c>
      <c r="F308" s="54">
        <f t="shared" si="38"/>
        <v>270.57</v>
      </c>
      <c r="G308" s="41">
        <f t="shared" si="39"/>
        <v>3122.0037675860353</v>
      </c>
      <c r="H308" s="41">
        <f t="shared" si="40"/>
        <v>3087.1328801163536</v>
      </c>
      <c r="I308" s="41">
        <f t="shared" si="44"/>
        <v>34.870887469681925</v>
      </c>
      <c r="J308" s="41">
        <f t="shared" si="41"/>
        <v>8868.599966631733</v>
      </c>
      <c r="K308" s="36"/>
      <c r="L308" s="36"/>
    </row>
    <row r="309" spans="2:12" x14ac:dyDescent="0.25">
      <c r="B309" s="39">
        <f t="shared" si="36"/>
        <v>307</v>
      </c>
      <c r="C309" s="40">
        <f t="shared" si="37"/>
        <v>53267</v>
      </c>
      <c r="D309" s="41">
        <f t="shared" si="42"/>
        <v>8868.599966631733</v>
      </c>
      <c r="E309" s="41">
        <f t="shared" si="43"/>
        <v>2851.4337675860352</v>
      </c>
      <c r="F309" s="54">
        <f t="shared" si="38"/>
        <v>270.57</v>
      </c>
      <c r="G309" s="41">
        <f t="shared" si="39"/>
        <v>3122.0037675860353</v>
      </c>
      <c r="H309" s="41">
        <f t="shared" si="40"/>
        <v>3096.1370176833593</v>
      </c>
      <c r="I309" s="41">
        <f t="shared" si="44"/>
        <v>25.866749902675892</v>
      </c>
      <c r="J309" s="41">
        <f t="shared" si="41"/>
        <v>5772.4629489483741</v>
      </c>
      <c r="K309" s="36"/>
      <c r="L309" s="36"/>
    </row>
    <row r="310" spans="2:12" x14ac:dyDescent="0.25">
      <c r="B310" s="39">
        <f t="shared" si="36"/>
        <v>308</v>
      </c>
      <c r="C310" s="40">
        <f t="shared" si="37"/>
        <v>53297</v>
      </c>
      <c r="D310" s="41">
        <f t="shared" si="42"/>
        <v>5772.4629489483741</v>
      </c>
      <c r="E310" s="41">
        <f t="shared" si="43"/>
        <v>2851.4337675860352</v>
      </c>
      <c r="F310" s="54">
        <f t="shared" si="38"/>
        <v>270.57</v>
      </c>
      <c r="G310" s="41">
        <f t="shared" si="39"/>
        <v>3122.0037675860353</v>
      </c>
      <c r="H310" s="41">
        <f t="shared" si="40"/>
        <v>3105.1674173182691</v>
      </c>
      <c r="I310" s="41">
        <f t="shared" si="44"/>
        <v>16.836350267766093</v>
      </c>
      <c r="J310" s="41">
        <f t="shared" si="41"/>
        <v>2667.295531630105</v>
      </c>
      <c r="K310" s="36"/>
      <c r="L310" s="36"/>
    </row>
    <row r="311" spans="2:12" x14ac:dyDescent="0.25">
      <c r="B311" s="39">
        <f t="shared" si="36"/>
        <v>309</v>
      </c>
      <c r="C311" s="40">
        <f t="shared" si="37"/>
        <v>53328</v>
      </c>
      <c r="D311" s="41">
        <f t="shared" si="42"/>
        <v>2667.295531630105</v>
      </c>
      <c r="E311" s="41">
        <f t="shared" si="43"/>
        <v>2851.4337675860352</v>
      </c>
      <c r="F311" s="54">
        <f t="shared" si="38"/>
        <v>270.57</v>
      </c>
      <c r="G311" s="41">
        <f t="shared" si="39"/>
        <v>3122.0037675860353</v>
      </c>
      <c r="H311" s="41">
        <f t="shared" si="40"/>
        <v>3114.224155618781</v>
      </c>
      <c r="I311" s="41">
        <f t="shared" si="44"/>
        <v>7.7796119672544739</v>
      </c>
      <c r="J311" s="41">
        <f t="shared" si="41"/>
        <v>-446.92862398867601</v>
      </c>
      <c r="K311" s="36"/>
      <c r="L311" s="36"/>
    </row>
    <row r="312" spans="2:12" x14ac:dyDescent="0.25">
      <c r="B312" s="39">
        <f t="shared" si="36"/>
        <v>310</v>
      </c>
      <c r="C312" s="40">
        <f t="shared" si="37"/>
        <v>53359</v>
      </c>
      <c r="D312" s="41">
        <f t="shared" si="42"/>
        <v>-446.92862398867601</v>
      </c>
      <c r="E312" s="41">
        <f t="shared" si="43"/>
        <v>2851.4337675860352</v>
      </c>
      <c r="F312" s="54">
        <f t="shared" si="38"/>
        <v>270.57</v>
      </c>
      <c r="G312" s="41">
        <f t="shared" si="39"/>
        <v>3122.0037675860353</v>
      </c>
      <c r="H312" s="41">
        <f t="shared" si="40"/>
        <v>3123.3073094060023</v>
      </c>
      <c r="I312" s="41">
        <f t="shared" si="44"/>
        <v>-1.3035418199669719</v>
      </c>
      <c r="J312" s="41">
        <f t="shared" si="41"/>
        <v>-3570.2359333946783</v>
      </c>
      <c r="K312" s="36"/>
      <c r="L312" s="36"/>
    </row>
    <row r="313" spans="2:12" x14ac:dyDescent="0.25">
      <c r="B313" s="39">
        <f t="shared" si="36"/>
        <v>311</v>
      </c>
      <c r="C313" s="40">
        <f t="shared" si="37"/>
        <v>53387</v>
      </c>
      <c r="D313" s="41">
        <f t="shared" si="42"/>
        <v>-3570.2359333946783</v>
      </c>
      <c r="E313" s="41">
        <f t="shared" si="43"/>
        <v>2851.4337675860352</v>
      </c>
      <c r="F313" s="54">
        <f t="shared" si="38"/>
        <v>270.57</v>
      </c>
      <c r="G313" s="41">
        <f t="shared" si="39"/>
        <v>3122.0037675860353</v>
      </c>
      <c r="H313" s="41">
        <f t="shared" si="40"/>
        <v>3132.416955725103</v>
      </c>
      <c r="I313" s="41">
        <f t="shared" si="44"/>
        <v>-10.413188139067813</v>
      </c>
      <c r="J313" s="41">
        <f t="shared" si="41"/>
        <v>-6702.6528891197813</v>
      </c>
      <c r="K313" s="36"/>
      <c r="L313" s="36"/>
    </row>
    <row r="314" spans="2:12" x14ac:dyDescent="0.25">
      <c r="B314" s="39">
        <f t="shared" si="36"/>
        <v>312</v>
      </c>
      <c r="C314" s="40">
        <f t="shared" si="37"/>
        <v>53418</v>
      </c>
      <c r="D314" s="41">
        <f t="shared" si="42"/>
        <v>-6702.6528891197813</v>
      </c>
      <c r="E314" s="41">
        <f t="shared" si="43"/>
        <v>2851.4337675860352</v>
      </c>
      <c r="F314" s="54">
        <f t="shared" si="38"/>
        <v>270.57</v>
      </c>
      <c r="G314" s="41">
        <f t="shared" si="39"/>
        <v>3122.0037675860353</v>
      </c>
      <c r="H314" s="41">
        <f t="shared" si="40"/>
        <v>3141.5531718459679</v>
      </c>
      <c r="I314" s="41">
        <f t="shared" si="44"/>
        <v>-19.549404259932697</v>
      </c>
      <c r="J314" s="41">
        <f t="shared" si="41"/>
        <v>-9844.2060609657492</v>
      </c>
      <c r="K314" s="36"/>
      <c r="L314" s="36"/>
    </row>
    <row r="315" spans="2:12" x14ac:dyDescent="0.25">
      <c r="B315" s="39">
        <f t="shared" si="36"/>
        <v>313</v>
      </c>
      <c r="C315" s="40">
        <f t="shared" si="37"/>
        <v>53448</v>
      </c>
      <c r="D315" s="41">
        <f t="shared" si="42"/>
        <v>-9844.2060609657492</v>
      </c>
      <c r="E315" s="41">
        <f t="shared" si="43"/>
        <v>2851.4337675860352</v>
      </c>
      <c r="F315" s="54">
        <f t="shared" si="38"/>
        <v>270.57</v>
      </c>
      <c r="G315" s="41">
        <f t="shared" si="39"/>
        <v>3122.0037675860353</v>
      </c>
      <c r="H315" s="41">
        <f t="shared" si="40"/>
        <v>3150.7160352638521</v>
      </c>
      <c r="I315" s="41">
        <f t="shared" si="44"/>
        <v>-28.712267677816772</v>
      </c>
      <c r="J315" s="41">
        <f t="shared" si="41"/>
        <v>-12994.922096229602</v>
      </c>
      <c r="K315" s="36"/>
      <c r="L315" s="36"/>
    </row>
    <row r="316" spans="2:12" x14ac:dyDescent="0.25">
      <c r="B316" s="39">
        <f t="shared" si="36"/>
        <v>314</v>
      </c>
      <c r="C316" s="40">
        <f t="shared" si="37"/>
        <v>53479</v>
      </c>
      <c r="D316" s="41">
        <f t="shared" si="42"/>
        <v>-12994.922096229602</v>
      </c>
      <c r="E316" s="41">
        <f t="shared" si="43"/>
        <v>2851.4337675860352</v>
      </c>
      <c r="F316" s="54">
        <f t="shared" si="38"/>
        <v>270.57</v>
      </c>
      <c r="G316" s="41">
        <f t="shared" si="39"/>
        <v>3122.0037675860353</v>
      </c>
      <c r="H316" s="41">
        <f t="shared" si="40"/>
        <v>3159.9056237000382</v>
      </c>
      <c r="I316" s="41">
        <f t="shared" si="44"/>
        <v>-37.90185611400301</v>
      </c>
      <c r="J316" s="41">
        <f t="shared" si="41"/>
        <v>-16154.827719929641</v>
      </c>
      <c r="K316" s="36"/>
      <c r="L316" s="36"/>
    </row>
    <row r="317" spans="2:12" x14ac:dyDescent="0.25">
      <c r="B317" s="39">
        <f t="shared" si="36"/>
        <v>315</v>
      </c>
      <c r="C317" s="40">
        <f t="shared" si="37"/>
        <v>53509</v>
      </c>
      <c r="D317" s="41">
        <f t="shared" si="42"/>
        <v>-16154.827719929641</v>
      </c>
      <c r="E317" s="41">
        <f t="shared" si="43"/>
        <v>2851.4337675860352</v>
      </c>
      <c r="F317" s="54">
        <f t="shared" si="38"/>
        <v>270.57</v>
      </c>
      <c r="G317" s="41">
        <f t="shared" si="39"/>
        <v>3122.0037675860353</v>
      </c>
      <c r="H317" s="41">
        <f t="shared" si="40"/>
        <v>3169.1220151024968</v>
      </c>
      <c r="I317" s="41">
        <f t="shared" si="44"/>
        <v>-47.118247516461459</v>
      </c>
      <c r="J317" s="41">
        <f t="shared" si="41"/>
        <v>-19323.949735032136</v>
      </c>
      <c r="K317" s="36"/>
      <c r="L317" s="36"/>
    </row>
    <row r="318" spans="2:12" x14ac:dyDescent="0.25">
      <c r="B318" s="39">
        <f t="shared" si="36"/>
        <v>316</v>
      </c>
      <c r="C318" s="40">
        <f t="shared" si="37"/>
        <v>53540</v>
      </c>
      <c r="D318" s="41">
        <f t="shared" si="42"/>
        <v>-19323.949735032136</v>
      </c>
      <c r="E318" s="41">
        <f t="shared" si="43"/>
        <v>2851.4337675860352</v>
      </c>
      <c r="F318" s="54">
        <f t="shared" si="38"/>
        <v>270.57</v>
      </c>
      <c r="G318" s="41">
        <f t="shared" si="39"/>
        <v>3122.0037675860353</v>
      </c>
      <c r="H318" s="41">
        <f t="shared" si="40"/>
        <v>3178.3652876465458</v>
      </c>
      <c r="I318" s="41">
        <f t="shared" si="44"/>
        <v>-56.361520060510401</v>
      </c>
      <c r="J318" s="41">
        <f t="shared" si="41"/>
        <v>-22502.315022678682</v>
      </c>
      <c r="K318" s="36"/>
      <c r="L318" s="36"/>
    </row>
    <row r="319" spans="2:12" x14ac:dyDescent="0.25">
      <c r="B319" s="39">
        <f t="shared" si="36"/>
        <v>317</v>
      </c>
      <c r="C319" s="40">
        <f t="shared" si="37"/>
        <v>53571</v>
      </c>
      <c r="D319" s="41">
        <f t="shared" si="42"/>
        <v>-22502.315022678682</v>
      </c>
      <c r="E319" s="41">
        <f t="shared" si="43"/>
        <v>2851.4337675860352</v>
      </c>
      <c r="F319" s="54">
        <f t="shared" si="38"/>
        <v>270.57</v>
      </c>
      <c r="G319" s="41">
        <f t="shared" si="39"/>
        <v>3122.0037675860353</v>
      </c>
      <c r="H319" s="41">
        <f t="shared" si="40"/>
        <v>3187.6355197355147</v>
      </c>
      <c r="I319" s="41">
        <f t="shared" si="44"/>
        <v>-65.631752149479496</v>
      </c>
      <c r="J319" s="41">
        <f t="shared" si="41"/>
        <v>-25689.950542414197</v>
      </c>
      <c r="K319" s="36"/>
      <c r="L319" s="36"/>
    </row>
    <row r="320" spans="2:12" x14ac:dyDescent="0.25">
      <c r="B320" s="39">
        <f t="shared" si="36"/>
        <v>318</v>
      </c>
      <c r="C320" s="40">
        <f t="shared" si="37"/>
        <v>53601</v>
      </c>
      <c r="D320" s="41">
        <f t="shared" si="42"/>
        <v>-25689.950542414197</v>
      </c>
      <c r="E320" s="41">
        <f t="shared" si="43"/>
        <v>2851.4337675860352</v>
      </c>
      <c r="F320" s="54">
        <f t="shared" si="38"/>
        <v>270.57</v>
      </c>
      <c r="G320" s="41">
        <f t="shared" si="39"/>
        <v>3122.0037675860353</v>
      </c>
      <c r="H320" s="41">
        <f t="shared" si="40"/>
        <v>3196.93279000141</v>
      </c>
      <c r="I320" s="41">
        <f t="shared" si="44"/>
        <v>-74.929022415374746</v>
      </c>
      <c r="J320" s="41">
        <f t="shared" si="41"/>
        <v>-28886.883332415608</v>
      </c>
      <c r="K320" s="36"/>
      <c r="L320" s="36"/>
    </row>
    <row r="321" spans="2:12" x14ac:dyDescent="0.25">
      <c r="B321" s="39">
        <f t="shared" si="36"/>
        <v>319</v>
      </c>
      <c r="C321" s="40">
        <f t="shared" si="37"/>
        <v>53632</v>
      </c>
      <c r="D321" s="41">
        <f t="shared" si="42"/>
        <v>-28886.883332415608</v>
      </c>
      <c r="E321" s="41">
        <f t="shared" si="43"/>
        <v>2851.4337675860352</v>
      </c>
      <c r="F321" s="54">
        <f t="shared" si="38"/>
        <v>270.57</v>
      </c>
      <c r="G321" s="41">
        <f t="shared" si="39"/>
        <v>3122.0037675860353</v>
      </c>
      <c r="H321" s="41">
        <f t="shared" si="40"/>
        <v>3206.2571773055811</v>
      </c>
      <c r="I321" s="41">
        <f t="shared" si="44"/>
        <v>-84.25340971954553</v>
      </c>
      <c r="J321" s="41">
        <f t="shared" si="41"/>
        <v>-32093.14050972119</v>
      </c>
      <c r="K321" s="36"/>
      <c r="L321" s="36"/>
    </row>
    <row r="322" spans="2:12" x14ac:dyDescent="0.25">
      <c r="B322" s="39">
        <f t="shared" si="36"/>
        <v>320</v>
      </c>
      <c r="C322" s="40">
        <f t="shared" si="37"/>
        <v>53662</v>
      </c>
      <c r="D322" s="41">
        <f t="shared" si="42"/>
        <v>-32093.14050972119</v>
      </c>
      <c r="E322" s="41">
        <f t="shared" si="43"/>
        <v>2851.4337675860352</v>
      </c>
      <c r="F322" s="54">
        <f t="shared" si="38"/>
        <v>270.57</v>
      </c>
      <c r="G322" s="41">
        <f t="shared" si="39"/>
        <v>3122.0037675860353</v>
      </c>
      <c r="H322" s="41">
        <f t="shared" si="40"/>
        <v>3215.6087607393888</v>
      </c>
      <c r="I322" s="41">
        <f t="shared" si="44"/>
        <v>-93.604993153353476</v>
      </c>
      <c r="J322" s="41">
        <f t="shared" si="41"/>
        <v>-35308.749270460576</v>
      </c>
      <c r="K322" s="36"/>
      <c r="L322" s="36"/>
    </row>
    <row r="323" spans="2:12" x14ac:dyDescent="0.25">
      <c r="B323" s="39">
        <f t="shared" si="36"/>
        <v>321</v>
      </c>
      <c r="C323" s="40">
        <f t="shared" si="37"/>
        <v>53693</v>
      </c>
      <c r="D323" s="41">
        <f t="shared" si="42"/>
        <v>-35308.749270460576</v>
      </c>
      <c r="E323" s="41">
        <f t="shared" si="43"/>
        <v>2851.4337675860352</v>
      </c>
      <c r="F323" s="54">
        <f t="shared" si="38"/>
        <v>270.57</v>
      </c>
      <c r="G323" s="41">
        <f t="shared" si="39"/>
        <v>3122.0037675860353</v>
      </c>
      <c r="H323" s="41">
        <f t="shared" si="40"/>
        <v>3224.9876196248788</v>
      </c>
      <c r="I323" s="41">
        <f t="shared" si="44"/>
        <v>-102.98385203884335</v>
      </c>
      <c r="J323" s="41">
        <f t="shared" si="41"/>
        <v>-38533.736890085456</v>
      </c>
      <c r="K323" s="36"/>
      <c r="L323" s="36"/>
    </row>
    <row r="324" spans="2:12" x14ac:dyDescent="0.25">
      <c r="B324" s="39">
        <f t="shared" ref="B324:B362" si="45">IF(Values_Entered_2,B323+1,"")</f>
        <v>322</v>
      </c>
      <c r="C324" s="40">
        <f t="shared" ref="C324:C362" si="46">IF(Pay_Num_2&lt;&gt;"",DATE(YEAR(C323),MONTH(C323)+1,DAY(C323)),"")</f>
        <v>53724</v>
      </c>
      <c r="D324" s="41">
        <f t="shared" si="42"/>
        <v>-38533.736890085456</v>
      </c>
      <c r="E324" s="41">
        <f t="shared" si="43"/>
        <v>2851.4337675860352</v>
      </c>
      <c r="F324" s="54">
        <f t="shared" ref="F324:F362" si="47">IF(Pay_Num_2&lt;&gt;"",Scheduled_Extra_Payments_2,"")</f>
        <v>270.57</v>
      </c>
      <c r="G324" s="41">
        <f t="shared" ref="G324:G362" si="48">IF(Pay_Num_2&lt;&gt;"",Sched_Pay_2+Extra_Pay_2,"")</f>
        <v>3122.0037675860353</v>
      </c>
      <c r="H324" s="41">
        <f t="shared" ref="H324:H362" si="49">IF(Pay_Num_2&lt;&gt;"",Total_Pay_2-Intr_2,"")</f>
        <v>3234.3938335154512</v>
      </c>
      <c r="I324" s="41">
        <f t="shared" si="44"/>
        <v>-112.39006592941593</v>
      </c>
      <c r="J324" s="41">
        <f t="shared" ref="J324:J362" si="50">IF(Pay_Num_2&lt;&gt;"",Beg_Balance-Princ_2,"")</f>
        <v>-41768.130723600909</v>
      </c>
      <c r="K324" s="36"/>
      <c r="L324" s="36"/>
    </row>
    <row r="325" spans="2:12" x14ac:dyDescent="0.25">
      <c r="B325" s="39">
        <f t="shared" si="45"/>
        <v>323</v>
      </c>
      <c r="C325" s="40">
        <f t="shared" si="46"/>
        <v>53752</v>
      </c>
      <c r="D325" s="41">
        <f t="shared" ref="D325:D362" si="51">IF(Pay_Num_2&lt;&gt;"",J324,"")</f>
        <v>-41768.130723600909</v>
      </c>
      <c r="E325" s="41">
        <f t="shared" ref="E325:E362" si="52">IF(Pay_Num_2&lt;&gt;"",Scheduled_Monthly_Payment_2,"")</f>
        <v>2851.4337675860352</v>
      </c>
      <c r="F325" s="54">
        <f t="shared" si="47"/>
        <v>270.57</v>
      </c>
      <c r="G325" s="41">
        <f t="shared" si="48"/>
        <v>3122.0037675860353</v>
      </c>
      <c r="H325" s="41">
        <f t="shared" si="49"/>
        <v>3243.8274821965379</v>
      </c>
      <c r="I325" s="41">
        <f t="shared" ref="I325:I362" si="53">IF(Pay_Num_2&lt;&gt;"",Beg_Balance*Interest_Rate_2/12,"")</f>
        <v>-121.82371461050265</v>
      </c>
      <c r="J325" s="41">
        <f t="shared" si="50"/>
        <v>-45011.958205797448</v>
      </c>
      <c r="K325" s="36"/>
      <c r="L325" s="36"/>
    </row>
    <row r="326" spans="2:12" x14ac:dyDescent="0.25">
      <c r="B326" s="39">
        <f t="shared" si="45"/>
        <v>324</v>
      </c>
      <c r="C326" s="40">
        <f t="shared" si="46"/>
        <v>53783</v>
      </c>
      <c r="D326" s="41">
        <f t="shared" si="51"/>
        <v>-45011.958205797448</v>
      </c>
      <c r="E326" s="41">
        <f t="shared" si="52"/>
        <v>2851.4337675860352</v>
      </c>
      <c r="F326" s="54">
        <f t="shared" si="47"/>
        <v>270.57</v>
      </c>
      <c r="G326" s="41">
        <f t="shared" si="48"/>
        <v>3122.0037675860353</v>
      </c>
      <c r="H326" s="41">
        <f t="shared" si="49"/>
        <v>3253.288645686278</v>
      </c>
      <c r="I326" s="41">
        <f t="shared" si="53"/>
        <v>-131.28487810024257</v>
      </c>
      <c r="J326" s="41">
        <f t="shared" si="50"/>
        <v>-48265.246851483724</v>
      </c>
      <c r="K326" s="36"/>
      <c r="L326" s="36"/>
    </row>
    <row r="327" spans="2:12" x14ac:dyDescent="0.25">
      <c r="B327" s="39">
        <f t="shared" si="45"/>
        <v>325</v>
      </c>
      <c r="C327" s="40">
        <f t="shared" si="46"/>
        <v>53813</v>
      </c>
      <c r="D327" s="41">
        <f t="shared" si="51"/>
        <v>-48265.246851483724</v>
      </c>
      <c r="E327" s="41">
        <f t="shared" si="52"/>
        <v>2851.4337675860352</v>
      </c>
      <c r="F327" s="54">
        <f t="shared" si="47"/>
        <v>270.57</v>
      </c>
      <c r="G327" s="41">
        <f t="shared" si="48"/>
        <v>3122.0037675860353</v>
      </c>
      <c r="H327" s="41">
        <f t="shared" si="49"/>
        <v>3262.7774042361962</v>
      </c>
      <c r="I327" s="41">
        <f t="shared" si="53"/>
        <v>-140.77363665016088</v>
      </c>
      <c r="J327" s="41">
        <f t="shared" si="50"/>
        <v>-51528.024255719924</v>
      </c>
      <c r="K327" s="36"/>
      <c r="L327" s="36"/>
    </row>
    <row r="328" spans="2:12" x14ac:dyDescent="0.25">
      <c r="B328" s="39">
        <f t="shared" si="45"/>
        <v>326</v>
      </c>
      <c r="C328" s="40">
        <f t="shared" si="46"/>
        <v>53844</v>
      </c>
      <c r="D328" s="41">
        <f t="shared" si="51"/>
        <v>-51528.024255719924</v>
      </c>
      <c r="E328" s="41">
        <f t="shared" si="52"/>
        <v>2851.4337675860352</v>
      </c>
      <c r="F328" s="54">
        <f t="shared" si="47"/>
        <v>270.57</v>
      </c>
      <c r="G328" s="41">
        <f t="shared" si="48"/>
        <v>3122.0037675860353</v>
      </c>
      <c r="H328" s="41">
        <f t="shared" si="49"/>
        <v>3272.2938383318851</v>
      </c>
      <c r="I328" s="41">
        <f t="shared" si="53"/>
        <v>-150.29007074584979</v>
      </c>
      <c r="J328" s="41">
        <f t="shared" si="50"/>
        <v>-54800.318094051807</v>
      </c>
      <c r="K328" s="36"/>
      <c r="L328" s="36"/>
    </row>
    <row r="329" spans="2:12" x14ac:dyDescent="0.25">
      <c r="B329" s="39">
        <f t="shared" si="45"/>
        <v>327</v>
      </c>
      <c r="C329" s="40">
        <f t="shared" si="46"/>
        <v>53874</v>
      </c>
      <c r="D329" s="41">
        <f t="shared" si="51"/>
        <v>-54800.318094051807</v>
      </c>
      <c r="E329" s="41">
        <f t="shared" si="52"/>
        <v>2851.4337675860352</v>
      </c>
      <c r="F329" s="54">
        <f t="shared" si="47"/>
        <v>270.57</v>
      </c>
      <c r="G329" s="41">
        <f t="shared" si="48"/>
        <v>3122.0037675860353</v>
      </c>
      <c r="H329" s="41">
        <f t="shared" si="49"/>
        <v>3281.8380286936863</v>
      </c>
      <c r="I329" s="41">
        <f t="shared" si="53"/>
        <v>-159.83426110765112</v>
      </c>
      <c r="J329" s="41">
        <f t="shared" si="50"/>
        <v>-58082.156122745495</v>
      </c>
      <c r="K329" s="36"/>
      <c r="L329" s="36"/>
    </row>
    <row r="330" spans="2:12" x14ac:dyDescent="0.25">
      <c r="B330" s="39">
        <f t="shared" si="45"/>
        <v>328</v>
      </c>
      <c r="C330" s="40">
        <f t="shared" si="46"/>
        <v>53905</v>
      </c>
      <c r="D330" s="41">
        <f t="shared" si="51"/>
        <v>-58082.156122745495</v>
      </c>
      <c r="E330" s="41">
        <f t="shared" si="52"/>
        <v>2851.4337675860352</v>
      </c>
      <c r="F330" s="54">
        <f t="shared" si="47"/>
        <v>270.57</v>
      </c>
      <c r="G330" s="41">
        <f t="shared" si="48"/>
        <v>3122.0037675860353</v>
      </c>
      <c r="H330" s="41">
        <f t="shared" si="49"/>
        <v>3291.4100562773765</v>
      </c>
      <c r="I330" s="41">
        <f t="shared" si="53"/>
        <v>-169.40628869134105</v>
      </c>
      <c r="J330" s="41">
        <f t="shared" si="50"/>
        <v>-61373.56617902287</v>
      </c>
      <c r="K330" s="36"/>
      <c r="L330" s="36"/>
    </row>
    <row r="331" spans="2:12" x14ac:dyDescent="0.25">
      <c r="B331" s="39">
        <f t="shared" si="45"/>
        <v>329</v>
      </c>
      <c r="C331" s="40">
        <f t="shared" si="46"/>
        <v>53936</v>
      </c>
      <c r="D331" s="41">
        <f t="shared" si="51"/>
        <v>-61373.56617902287</v>
      </c>
      <c r="E331" s="41">
        <f t="shared" si="52"/>
        <v>2851.4337675860352</v>
      </c>
      <c r="F331" s="54">
        <f t="shared" si="47"/>
        <v>270.57</v>
      </c>
      <c r="G331" s="41">
        <f t="shared" si="48"/>
        <v>3122.0037675860353</v>
      </c>
      <c r="H331" s="41">
        <f t="shared" si="49"/>
        <v>3301.010002274852</v>
      </c>
      <c r="I331" s="41">
        <f t="shared" si="53"/>
        <v>-179.0062346888167</v>
      </c>
      <c r="J331" s="41">
        <f t="shared" si="50"/>
        <v>-64674.576181297722</v>
      </c>
      <c r="K331" s="36"/>
      <c r="L331" s="36"/>
    </row>
    <row r="332" spans="2:12" x14ac:dyDescent="0.25">
      <c r="B332" s="39">
        <f t="shared" si="45"/>
        <v>330</v>
      </c>
      <c r="C332" s="40">
        <f t="shared" si="46"/>
        <v>53966</v>
      </c>
      <c r="D332" s="41">
        <f t="shared" si="51"/>
        <v>-64674.576181297722</v>
      </c>
      <c r="E332" s="41">
        <f t="shared" si="52"/>
        <v>2851.4337675860352</v>
      </c>
      <c r="F332" s="54">
        <f t="shared" si="47"/>
        <v>270.57</v>
      </c>
      <c r="G332" s="41">
        <f t="shared" si="48"/>
        <v>3122.0037675860353</v>
      </c>
      <c r="H332" s="41">
        <f t="shared" si="49"/>
        <v>3310.6379481148206</v>
      </c>
      <c r="I332" s="41">
        <f t="shared" si="53"/>
        <v>-188.63418052878504</v>
      </c>
      <c r="J332" s="41">
        <f t="shared" si="50"/>
        <v>-67985.214129412547</v>
      </c>
      <c r="K332" s="36"/>
      <c r="L332" s="36"/>
    </row>
    <row r="333" spans="2:12" x14ac:dyDescent="0.25">
      <c r="B333" s="39">
        <f t="shared" si="45"/>
        <v>331</v>
      </c>
      <c r="C333" s="40">
        <f t="shared" si="46"/>
        <v>53997</v>
      </c>
      <c r="D333" s="41">
        <f t="shared" si="51"/>
        <v>-67985.214129412547</v>
      </c>
      <c r="E333" s="41">
        <f t="shared" si="52"/>
        <v>2851.4337675860352</v>
      </c>
      <c r="F333" s="54">
        <f t="shared" si="47"/>
        <v>270.57</v>
      </c>
      <c r="G333" s="41">
        <f t="shared" si="48"/>
        <v>3122.0037675860353</v>
      </c>
      <c r="H333" s="41">
        <f t="shared" si="49"/>
        <v>3320.2939754634886</v>
      </c>
      <c r="I333" s="41">
        <f t="shared" si="53"/>
        <v>-198.2902078774533</v>
      </c>
      <c r="J333" s="41">
        <f t="shared" si="50"/>
        <v>-71305.508104876033</v>
      </c>
      <c r="K333" s="36"/>
      <c r="L333" s="36"/>
    </row>
    <row r="334" spans="2:12" x14ac:dyDescent="0.25">
      <c r="B334" s="39">
        <f t="shared" si="45"/>
        <v>332</v>
      </c>
      <c r="C334" s="40">
        <f t="shared" si="46"/>
        <v>54027</v>
      </c>
      <c r="D334" s="41">
        <f t="shared" si="51"/>
        <v>-71305.508104876033</v>
      </c>
      <c r="E334" s="41">
        <f t="shared" si="52"/>
        <v>2851.4337675860352</v>
      </c>
      <c r="F334" s="54">
        <f t="shared" si="47"/>
        <v>270.57</v>
      </c>
      <c r="G334" s="41">
        <f t="shared" si="48"/>
        <v>3122.0037675860353</v>
      </c>
      <c r="H334" s="41">
        <f t="shared" si="49"/>
        <v>3329.9781662252572</v>
      </c>
      <c r="I334" s="41">
        <f t="shared" si="53"/>
        <v>-207.97439863922179</v>
      </c>
      <c r="J334" s="41">
        <f t="shared" si="50"/>
        <v>-74635.486271101283</v>
      </c>
      <c r="K334" s="36"/>
      <c r="L334" s="36"/>
    </row>
    <row r="335" spans="2:12" x14ac:dyDescent="0.25">
      <c r="B335" s="39">
        <f t="shared" si="45"/>
        <v>333</v>
      </c>
      <c r="C335" s="40">
        <f t="shared" si="46"/>
        <v>54058</v>
      </c>
      <c r="D335" s="41">
        <f t="shared" si="51"/>
        <v>-74635.486271101283</v>
      </c>
      <c r="E335" s="41">
        <f t="shared" si="52"/>
        <v>2851.4337675860352</v>
      </c>
      <c r="F335" s="54">
        <f t="shared" si="47"/>
        <v>270.57</v>
      </c>
      <c r="G335" s="41">
        <f t="shared" si="48"/>
        <v>3122.0037675860353</v>
      </c>
      <c r="H335" s="41">
        <f t="shared" si="49"/>
        <v>3339.6906025434141</v>
      </c>
      <c r="I335" s="41">
        <f t="shared" si="53"/>
        <v>-217.68683495737878</v>
      </c>
      <c r="J335" s="41">
        <f t="shared" si="50"/>
        <v>-77975.176873644697</v>
      </c>
      <c r="K335" s="36"/>
      <c r="L335" s="36"/>
    </row>
    <row r="336" spans="2:12" x14ac:dyDescent="0.25">
      <c r="B336" s="39">
        <f t="shared" si="45"/>
        <v>334</v>
      </c>
      <c r="C336" s="40">
        <f t="shared" si="46"/>
        <v>54089</v>
      </c>
      <c r="D336" s="41">
        <f t="shared" si="51"/>
        <v>-77975.176873644697</v>
      </c>
      <c r="E336" s="41">
        <f t="shared" si="52"/>
        <v>2851.4337675860352</v>
      </c>
      <c r="F336" s="54">
        <f t="shared" si="47"/>
        <v>270.57</v>
      </c>
      <c r="G336" s="41">
        <f t="shared" si="48"/>
        <v>3122.0037675860353</v>
      </c>
      <c r="H336" s="41">
        <f t="shared" si="49"/>
        <v>3349.4313668008326</v>
      </c>
      <c r="I336" s="41">
        <f t="shared" si="53"/>
        <v>-227.42759921479706</v>
      </c>
      <c r="J336" s="41">
        <f t="shared" si="50"/>
        <v>-81324.608240445523</v>
      </c>
      <c r="K336" s="36"/>
      <c r="L336" s="36"/>
    </row>
    <row r="337" spans="2:12" x14ac:dyDescent="0.25">
      <c r="B337" s="39">
        <f t="shared" si="45"/>
        <v>335</v>
      </c>
      <c r="C337" s="40">
        <f t="shared" si="46"/>
        <v>54118</v>
      </c>
      <c r="D337" s="41">
        <f t="shared" si="51"/>
        <v>-81324.608240445523</v>
      </c>
      <c r="E337" s="41">
        <f t="shared" si="52"/>
        <v>2851.4337675860352</v>
      </c>
      <c r="F337" s="54">
        <f t="shared" si="47"/>
        <v>270.57</v>
      </c>
      <c r="G337" s="41">
        <f t="shared" si="48"/>
        <v>3122.0037675860353</v>
      </c>
      <c r="H337" s="41">
        <f t="shared" si="49"/>
        <v>3359.200541620668</v>
      </c>
      <c r="I337" s="41">
        <f t="shared" si="53"/>
        <v>-237.1967740346328</v>
      </c>
      <c r="J337" s="41">
        <f t="shared" si="50"/>
        <v>-84683.808782066189</v>
      </c>
      <c r="K337" s="36"/>
      <c r="L337" s="36"/>
    </row>
    <row r="338" spans="2:12" x14ac:dyDescent="0.25">
      <c r="B338" s="39">
        <f t="shared" si="45"/>
        <v>336</v>
      </c>
      <c r="C338" s="40">
        <f t="shared" si="46"/>
        <v>54149</v>
      </c>
      <c r="D338" s="41">
        <f t="shared" si="51"/>
        <v>-84683.808782066189</v>
      </c>
      <c r="E338" s="41">
        <f t="shared" si="52"/>
        <v>2851.4337675860352</v>
      </c>
      <c r="F338" s="54">
        <f t="shared" si="47"/>
        <v>270.57</v>
      </c>
      <c r="G338" s="41">
        <f t="shared" si="48"/>
        <v>3122.0037675860353</v>
      </c>
      <c r="H338" s="41">
        <f t="shared" si="49"/>
        <v>3368.9982098670616</v>
      </c>
      <c r="I338" s="41">
        <f t="shared" si="53"/>
        <v>-246.99444228102641</v>
      </c>
      <c r="J338" s="41">
        <f t="shared" si="50"/>
        <v>-88052.806991933248</v>
      </c>
      <c r="K338" s="36"/>
      <c r="L338" s="36"/>
    </row>
    <row r="339" spans="2:12" x14ac:dyDescent="0.25">
      <c r="B339" s="39">
        <f t="shared" si="45"/>
        <v>337</v>
      </c>
      <c r="C339" s="40">
        <f t="shared" si="46"/>
        <v>54179</v>
      </c>
      <c r="D339" s="41">
        <f t="shared" si="51"/>
        <v>-88052.806991933248</v>
      </c>
      <c r="E339" s="41">
        <f t="shared" si="52"/>
        <v>2851.4337675860352</v>
      </c>
      <c r="F339" s="54">
        <f t="shared" si="47"/>
        <v>270.57</v>
      </c>
      <c r="G339" s="41">
        <f t="shared" si="48"/>
        <v>3122.0037675860353</v>
      </c>
      <c r="H339" s="41">
        <f t="shared" si="49"/>
        <v>3378.8244546458409</v>
      </c>
      <c r="I339" s="41">
        <f t="shared" si="53"/>
        <v>-256.82068705980532</v>
      </c>
      <c r="J339" s="41">
        <f t="shared" si="50"/>
        <v>-91431.631446579093</v>
      </c>
      <c r="K339" s="36"/>
      <c r="L339" s="36"/>
    </row>
    <row r="340" spans="2:12" x14ac:dyDescent="0.25">
      <c r="B340" s="39">
        <f t="shared" si="45"/>
        <v>338</v>
      </c>
      <c r="C340" s="40">
        <f t="shared" si="46"/>
        <v>54210</v>
      </c>
      <c r="D340" s="41">
        <f t="shared" si="51"/>
        <v>-91431.631446579093</v>
      </c>
      <c r="E340" s="41">
        <f t="shared" si="52"/>
        <v>2851.4337675860352</v>
      </c>
      <c r="F340" s="54">
        <f t="shared" si="47"/>
        <v>270.57</v>
      </c>
      <c r="G340" s="41">
        <f t="shared" si="48"/>
        <v>3122.0037675860353</v>
      </c>
      <c r="H340" s="41">
        <f t="shared" si="49"/>
        <v>3388.6793593052244</v>
      </c>
      <c r="I340" s="41">
        <f t="shared" si="53"/>
        <v>-266.67559171918907</v>
      </c>
      <c r="J340" s="41">
        <f t="shared" si="50"/>
        <v>-94820.310805884321</v>
      </c>
      <c r="K340" s="36"/>
      <c r="L340" s="36"/>
    </row>
    <row r="341" spans="2:12" x14ac:dyDescent="0.25">
      <c r="B341" s="39">
        <f t="shared" si="45"/>
        <v>339</v>
      </c>
      <c r="C341" s="40">
        <f t="shared" si="46"/>
        <v>54240</v>
      </c>
      <c r="D341" s="41">
        <f t="shared" si="51"/>
        <v>-94820.310805884321</v>
      </c>
      <c r="E341" s="41">
        <f t="shared" si="52"/>
        <v>2851.4337675860352</v>
      </c>
      <c r="F341" s="54">
        <f t="shared" si="47"/>
        <v>270.57</v>
      </c>
      <c r="G341" s="41">
        <f t="shared" si="48"/>
        <v>3122.0037675860353</v>
      </c>
      <c r="H341" s="41">
        <f t="shared" si="49"/>
        <v>3398.5630074365313</v>
      </c>
      <c r="I341" s="41">
        <f t="shared" si="53"/>
        <v>-276.559239850496</v>
      </c>
      <c r="J341" s="41">
        <f t="shared" si="50"/>
        <v>-98218.873813320854</v>
      </c>
      <c r="K341" s="36"/>
      <c r="L341" s="36"/>
    </row>
    <row r="342" spans="2:12" x14ac:dyDescent="0.25">
      <c r="B342" s="39">
        <f t="shared" si="45"/>
        <v>340</v>
      </c>
      <c r="C342" s="40">
        <f t="shared" si="46"/>
        <v>54271</v>
      </c>
      <c r="D342" s="41">
        <f t="shared" si="51"/>
        <v>-98218.873813320854</v>
      </c>
      <c r="E342" s="41">
        <f t="shared" si="52"/>
        <v>2851.4337675860352</v>
      </c>
      <c r="F342" s="54">
        <f t="shared" si="47"/>
        <v>270.57</v>
      </c>
      <c r="G342" s="41">
        <f t="shared" si="48"/>
        <v>3122.0037675860353</v>
      </c>
      <c r="H342" s="41">
        <f t="shared" si="49"/>
        <v>3408.4754828748878</v>
      </c>
      <c r="I342" s="41">
        <f t="shared" si="53"/>
        <v>-286.47171528885252</v>
      </c>
      <c r="J342" s="41">
        <f t="shared" si="50"/>
        <v>-101627.34929619574</v>
      </c>
      <c r="K342" s="36"/>
      <c r="L342" s="36"/>
    </row>
    <row r="343" spans="2:12" x14ac:dyDescent="0.25">
      <c r="B343" s="39">
        <f t="shared" si="45"/>
        <v>341</v>
      </c>
      <c r="C343" s="40">
        <f t="shared" si="46"/>
        <v>54302</v>
      </c>
      <c r="D343" s="41">
        <f t="shared" si="51"/>
        <v>-101627.34929619574</v>
      </c>
      <c r="E343" s="41">
        <f t="shared" si="52"/>
        <v>2851.4337675860352</v>
      </c>
      <c r="F343" s="54">
        <f t="shared" si="47"/>
        <v>270.57</v>
      </c>
      <c r="G343" s="41">
        <f t="shared" si="48"/>
        <v>3122.0037675860353</v>
      </c>
      <c r="H343" s="41">
        <f t="shared" si="49"/>
        <v>3418.4168696999395</v>
      </c>
      <c r="I343" s="41">
        <f t="shared" si="53"/>
        <v>-296.41310211390424</v>
      </c>
      <c r="J343" s="41">
        <f t="shared" si="50"/>
        <v>-105045.76616589568</v>
      </c>
      <c r="K343" s="36"/>
      <c r="L343" s="36"/>
    </row>
    <row r="344" spans="2:12" x14ac:dyDescent="0.25">
      <c r="B344" s="39">
        <f t="shared" si="45"/>
        <v>342</v>
      </c>
      <c r="C344" s="40">
        <f t="shared" si="46"/>
        <v>54332</v>
      </c>
      <c r="D344" s="41">
        <f t="shared" si="51"/>
        <v>-105045.76616589568</v>
      </c>
      <c r="E344" s="41">
        <f t="shared" si="52"/>
        <v>2851.4337675860352</v>
      </c>
      <c r="F344" s="54">
        <f t="shared" si="47"/>
        <v>270.57</v>
      </c>
      <c r="G344" s="41">
        <f t="shared" si="48"/>
        <v>3122.0037675860353</v>
      </c>
      <c r="H344" s="41">
        <f t="shared" si="49"/>
        <v>3428.3872522365646</v>
      </c>
      <c r="I344" s="41">
        <f t="shared" si="53"/>
        <v>-306.38348465052906</v>
      </c>
      <c r="J344" s="41">
        <f t="shared" si="50"/>
        <v>-108474.15341813225</v>
      </c>
      <c r="K344" s="36"/>
      <c r="L344" s="36"/>
    </row>
    <row r="345" spans="2:12" x14ac:dyDescent="0.25">
      <c r="B345" s="39">
        <f t="shared" si="45"/>
        <v>343</v>
      </c>
      <c r="C345" s="40">
        <f t="shared" si="46"/>
        <v>54363</v>
      </c>
      <c r="D345" s="41">
        <f t="shared" si="51"/>
        <v>-108474.15341813225</v>
      </c>
      <c r="E345" s="41">
        <f t="shared" si="52"/>
        <v>2851.4337675860352</v>
      </c>
      <c r="F345" s="54">
        <f t="shared" si="47"/>
        <v>270.57</v>
      </c>
      <c r="G345" s="41">
        <f t="shared" si="48"/>
        <v>3122.0037675860353</v>
      </c>
      <c r="H345" s="41">
        <f t="shared" si="49"/>
        <v>3438.386715055588</v>
      </c>
      <c r="I345" s="41">
        <f t="shared" si="53"/>
        <v>-316.38294746955245</v>
      </c>
      <c r="J345" s="41">
        <f t="shared" si="50"/>
        <v>-111912.54013318784</v>
      </c>
      <c r="K345" s="36"/>
      <c r="L345" s="36"/>
    </row>
    <row r="346" spans="2:12" x14ac:dyDescent="0.25">
      <c r="B346" s="39">
        <f t="shared" si="45"/>
        <v>344</v>
      </c>
      <c r="C346" s="40">
        <f t="shared" si="46"/>
        <v>54393</v>
      </c>
      <c r="D346" s="41">
        <f t="shared" si="51"/>
        <v>-111912.54013318784</v>
      </c>
      <c r="E346" s="41">
        <f t="shared" si="52"/>
        <v>2851.4337675860352</v>
      </c>
      <c r="F346" s="54">
        <f t="shared" si="47"/>
        <v>270.57</v>
      </c>
      <c r="G346" s="41">
        <f t="shared" si="48"/>
        <v>3122.0037675860353</v>
      </c>
      <c r="H346" s="41">
        <f t="shared" si="49"/>
        <v>3448.4153429744997</v>
      </c>
      <c r="I346" s="41">
        <f t="shared" si="53"/>
        <v>-326.41157538846454</v>
      </c>
      <c r="J346" s="41">
        <f t="shared" si="50"/>
        <v>-115360.95547616234</v>
      </c>
      <c r="K346" s="36"/>
      <c r="L346" s="36"/>
    </row>
    <row r="347" spans="2:12" x14ac:dyDescent="0.25">
      <c r="B347" s="39">
        <f t="shared" si="45"/>
        <v>345</v>
      </c>
      <c r="C347" s="40">
        <f t="shared" si="46"/>
        <v>54424</v>
      </c>
      <c r="D347" s="41">
        <f t="shared" si="51"/>
        <v>-115360.95547616234</v>
      </c>
      <c r="E347" s="41">
        <f t="shared" si="52"/>
        <v>2851.4337675860352</v>
      </c>
      <c r="F347" s="54">
        <f t="shared" si="47"/>
        <v>270.57</v>
      </c>
      <c r="G347" s="41">
        <f t="shared" si="48"/>
        <v>3122.0037675860353</v>
      </c>
      <c r="H347" s="41">
        <f t="shared" si="49"/>
        <v>3458.4732210581756</v>
      </c>
      <c r="I347" s="41">
        <f t="shared" si="53"/>
        <v>-336.46945347214017</v>
      </c>
      <c r="J347" s="41">
        <f t="shared" si="50"/>
        <v>-118819.42869722052</v>
      </c>
      <c r="K347" s="36"/>
      <c r="L347" s="36"/>
    </row>
    <row r="348" spans="2:12" x14ac:dyDescent="0.25">
      <c r="B348" s="39">
        <f t="shared" si="45"/>
        <v>346</v>
      </c>
      <c r="C348" s="40">
        <f t="shared" si="46"/>
        <v>54455</v>
      </c>
      <c r="D348" s="41">
        <f t="shared" si="51"/>
        <v>-118819.42869722052</v>
      </c>
      <c r="E348" s="41">
        <f t="shared" si="52"/>
        <v>2851.4337675860352</v>
      </c>
      <c r="F348" s="54">
        <f t="shared" si="47"/>
        <v>270.57</v>
      </c>
      <c r="G348" s="41">
        <f t="shared" si="48"/>
        <v>3122.0037675860353</v>
      </c>
      <c r="H348" s="41">
        <f t="shared" si="49"/>
        <v>3468.5604346195951</v>
      </c>
      <c r="I348" s="41">
        <f t="shared" si="53"/>
        <v>-346.5566670335599</v>
      </c>
      <c r="J348" s="41">
        <f t="shared" si="50"/>
        <v>-122287.98913184011</v>
      </c>
      <c r="K348" s="36"/>
      <c r="L348" s="36"/>
    </row>
    <row r="349" spans="2:12" x14ac:dyDescent="0.25">
      <c r="B349" s="39">
        <f t="shared" si="45"/>
        <v>347</v>
      </c>
      <c r="C349" s="40">
        <f t="shared" si="46"/>
        <v>54483</v>
      </c>
      <c r="D349" s="41">
        <f t="shared" si="51"/>
        <v>-122287.98913184011</v>
      </c>
      <c r="E349" s="41">
        <f t="shared" si="52"/>
        <v>2851.4337675860352</v>
      </c>
      <c r="F349" s="54">
        <f t="shared" si="47"/>
        <v>270.57</v>
      </c>
      <c r="G349" s="41">
        <f t="shared" si="48"/>
        <v>3122.0037675860353</v>
      </c>
      <c r="H349" s="41">
        <f t="shared" si="49"/>
        <v>3478.6770692205691</v>
      </c>
      <c r="I349" s="41">
        <f t="shared" si="53"/>
        <v>-356.67330163453363</v>
      </c>
      <c r="J349" s="41">
        <f t="shared" si="50"/>
        <v>-125766.66620106068</v>
      </c>
      <c r="K349" s="36"/>
      <c r="L349" s="36"/>
    </row>
    <row r="350" spans="2:12" x14ac:dyDescent="0.25">
      <c r="B350" s="39">
        <f t="shared" si="45"/>
        <v>348</v>
      </c>
      <c r="C350" s="40">
        <f t="shared" si="46"/>
        <v>54514</v>
      </c>
      <c r="D350" s="41">
        <f t="shared" si="51"/>
        <v>-125766.66620106068</v>
      </c>
      <c r="E350" s="41">
        <f t="shared" si="52"/>
        <v>2851.4337675860352</v>
      </c>
      <c r="F350" s="54">
        <f t="shared" si="47"/>
        <v>270.57</v>
      </c>
      <c r="G350" s="41">
        <f t="shared" si="48"/>
        <v>3122.0037675860353</v>
      </c>
      <c r="H350" s="41">
        <f t="shared" si="49"/>
        <v>3488.8232106724622</v>
      </c>
      <c r="I350" s="41">
        <f t="shared" si="53"/>
        <v>-366.81944308642704</v>
      </c>
      <c r="J350" s="41">
        <f t="shared" si="50"/>
        <v>-129255.48941173314</v>
      </c>
      <c r="K350" s="36"/>
      <c r="L350" s="36"/>
    </row>
    <row r="351" spans="2:12" x14ac:dyDescent="0.25">
      <c r="B351" s="39">
        <f t="shared" si="45"/>
        <v>349</v>
      </c>
      <c r="C351" s="40">
        <f t="shared" si="46"/>
        <v>54544</v>
      </c>
      <c r="D351" s="41">
        <f t="shared" si="51"/>
        <v>-129255.48941173314</v>
      </c>
      <c r="E351" s="41">
        <f t="shared" si="52"/>
        <v>2851.4337675860352</v>
      </c>
      <c r="F351" s="54">
        <f t="shared" si="47"/>
        <v>270.57</v>
      </c>
      <c r="G351" s="41">
        <f t="shared" si="48"/>
        <v>3122.0037675860353</v>
      </c>
      <c r="H351" s="41">
        <f t="shared" si="49"/>
        <v>3498.9989450369239</v>
      </c>
      <c r="I351" s="41">
        <f t="shared" si="53"/>
        <v>-376.99517745088838</v>
      </c>
      <c r="J351" s="41">
        <f t="shared" si="50"/>
        <v>-132754.48835677007</v>
      </c>
      <c r="K351" s="36"/>
      <c r="L351" s="36"/>
    </row>
    <row r="352" spans="2:12" x14ac:dyDescent="0.25">
      <c r="B352" s="39">
        <f t="shared" si="45"/>
        <v>350</v>
      </c>
      <c r="C352" s="40">
        <f t="shared" si="46"/>
        <v>54575</v>
      </c>
      <c r="D352" s="41">
        <f t="shared" si="51"/>
        <v>-132754.48835677007</v>
      </c>
      <c r="E352" s="41">
        <f t="shared" si="52"/>
        <v>2851.4337675860352</v>
      </c>
      <c r="F352" s="54">
        <f t="shared" si="47"/>
        <v>270.57</v>
      </c>
      <c r="G352" s="41">
        <f t="shared" si="48"/>
        <v>3122.0037675860353</v>
      </c>
      <c r="H352" s="41">
        <f t="shared" si="49"/>
        <v>3509.2043586266145</v>
      </c>
      <c r="I352" s="41">
        <f t="shared" si="53"/>
        <v>-387.20059104057941</v>
      </c>
      <c r="J352" s="41">
        <f t="shared" si="50"/>
        <v>-136263.6927153967</v>
      </c>
      <c r="K352" s="36"/>
      <c r="L352" s="36"/>
    </row>
    <row r="353" spans="2:12" x14ac:dyDescent="0.25">
      <c r="B353" s="39">
        <f t="shared" si="45"/>
        <v>351</v>
      </c>
      <c r="C353" s="40">
        <f t="shared" si="46"/>
        <v>54605</v>
      </c>
      <c r="D353" s="41">
        <f t="shared" si="51"/>
        <v>-136263.6927153967</v>
      </c>
      <c r="E353" s="41">
        <f t="shared" si="52"/>
        <v>2851.4337675860352</v>
      </c>
      <c r="F353" s="54">
        <f t="shared" si="47"/>
        <v>270.57</v>
      </c>
      <c r="G353" s="41">
        <f t="shared" si="48"/>
        <v>3122.0037675860353</v>
      </c>
      <c r="H353" s="41">
        <f t="shared" si="49"/>
        <v>3519.4395380059423</v>
      </c>
      <c r="I353" s="41">
        <f t="shared" si="53"/>
        <v>-397.4357704199071</v>
      </c>
      <c r="J353" s="41">
        <f t="shared" si="50"/>
        <v>-139783.13225340264</v>
      </c>
      <c r="K353" s="36"/>
      <c r="L353" s="36"/>
    </row>
    <row r="354" spans="2:12" x14ac:dyDescent="0.25">
      <c r="B354" s="39">
        <f t="shared" si="45"/>
        <v>352</v>
      </c>
      <c r="C354" s="40">
        <f t="shared" si="46"/>
        <v>54636</v>
      </c>
      <c r="D354" s="41">
        <f t="shared" si="51"/>
        <v>-139783.13225340264</v>
      </c>
      <c r="E354" s="41">
        <f t="shared" si="52"/>
        <v>2851.4337675860352</v>
      </c>
      <c r="F354" s="54">
        <f t="shared" si="47"/>
        <v>270.57</v>
      </c>
      <c r="G354" s="41">
        <f t="shared" si="48"/>
        <v>3122.0037675860353</v>
      </c>
      <c r="H354" s="41">
        <f t="shared" si="49"/>
        <v>3529.7045699917931</v>
      </c>
      <c r="I354" s="41">
        <f t="shared" si="53"/>
        <v>-407.70080240575771</v>
      </c>
      <c r="J354" s="41">
        <f t="shared" si="50"/>
        <v>-143312.83682339443</v>
      </c>
      <c r="K354" s="36"/>
      <c r="L354" s="36"/>
    </row>
    <row r="355" spans="2:12" x14ac:dyDescent="0.25">
      <c r="B355" s="39">
        <f t="shared" si="45"/>
        <v>353</v>
      </c>
      <c r="C355" s="40">
        <f t="shared" si="46"/>
        <v>54667</v>
      </c>
      <c r="D355" s="41">
        <f t="shared" si="51"/>
        <v>-143312.83682339443</v>
      </c>
      <c r="E355" s="41">
        <f t="shared" si="52"/>
        <v>2851.4337675860352</v>
      </c>
      <c r="F355" s="54">
        <f t="shared" si="47"/>
        <v>270.57</v>
      </c>
      <c r="G355" s="41">
        <f t="shared" si="48"/>
        <v>3122.0037675860353</v>
      </c>
      <c r="H355" s="41">
        <f t="shared" si="49"/>
        <v>3539.9995416542693</v>
      </c>
      <c r="I355" s="41">
        <f t="shared" si="53"/>
        <v>-417.99577406823386</v>
      </c>
      <c r="J355" s="41">
        <f t="shared" si="50"/>
        <v>-146852.83636504872</v>
      </c>
      <c r="K355" s="36"/>
      <c r="L355" s="36"/>
    </row>
    <row r="356" spans="2:12" x14ac:dyDescent="0.25">
      <c r="B356" s="39">
        <f t="shared" si="45"/>
        <v>354</v>
      </c>
      <c r="C356" s="40">
        <f t="shared" si="46"/>
        <v>54697</v>
      </c>
      <c r="D356" s="41">
        <f t="shared" si="51"/>
        <v>-146852.83636504872</v>
      </c>
      <c r="E356" s="41">
        <f t="shared" si="52"/>
        <v>2851.4337675860352</v>
      </c>
      <c r="F356" s="54">
        <f t="shared" si="47"/>
        <v>270.57</v>
      </c>
      <c r="G356" s="41">
        <f t="shared" si="48"/>
        <v>3122.0037675860353</v>
      </c>
      <c r="H356" s="41">
        <f t="shared" si="49"/>
        <v>3550.3245403174274</v>
      </c>
      <c r="I356" s="41">
        <f t="shared" si="53"/>
        <v>-428.32077273139208</v>
      </c>
      <c r="J356" s="41">
        <f t="shared" si="50"/>
        <v>-150403.16090536615</v>
      </c>
      <c r="K356" s="36"/>
      <c r="L356" s="36"/>
    </row>
    <row r="357" spans="2:12" x14ac:dyDescent="0.25">
      <c r="B357" s="39">
        <f t="shared" si="45"/>
        <v>355</v>
      </c>
      <c r="C357" s="40">
        <f t="shared" si="46"/>
        <v>54728</v>
      </c>
      <c r="D357" s="41">
        <f t="shared" si="51"/>
        <v>-150403.16090536615</v>
      </c>
      <c r="E357" s="41">
        <f t="shared" si="52"/>
        <v>2851.4337675860352</v>
      </c>
      <c r="F357" s="54">
        <f t="shared" si="47"/>
        <v>270.57</v>
      </c>
      <c r="G357" s="41">
        <f t="shared" si="48"/>
        <v>3122.0037675860353</v>
      </c>
      <c r="H357" s="41">
        <f t="shared" si="49"/>
        <v>3560.6796535600201</v>
      </c>
      <c r="I357" s="41">
        <f t="shared" si="53"/>
        <v>-438.67588597398463</v>
      </c>
      <c r="J357" s="41">
        <f t="shared" si="50"/>
        <v>-153963.84055892617</v>
      </c>
      <c r="K357" s="36"/>
      <c r="L357" s="36"/>
    </row>
    <row r="358" spans="2:12" x14ac:dyDescent="0.25">
      <c r="B358" s="39">
        <f t="shared" si="45"/>
        <v>356</v>
      </c>
      <c r="C358" s="40">
        <f t="shared" si="46"/>
        <v>54758</v>
      </c>
      <c r="D358" s="41">
        <f t="shared" si="51"/>
        <v>-153963.84055892617</v>
      </c>
      <c r="E358" s="41">
        <f t="shared" si="52"/>
        <v>2851.4337675860352</v>
      </c>
      <c r="F358" s="54">
        <f t="shared" si="47"/>
        <v>270.57</v>
      </c>
      <c r="G358" s="41">
        <f t="shared" si="48"/>
        <v>3122.0037675860353</v>
      </c>
      <c r="H358" s="41">
        <f t="shared" si="49"/>
        <v>3571.0649692162369</v>
      </c>
      <c r="I358" s="41">
        <f t="shared" si="53"/>
        <v>-449.06120163020137</v>
      </c>
      <c r="J358" s="41">
        <f t="shared" si="50"/>
        <v>-157534.90552814241</v>
      </c>
      <c r="K358" s="36"/>
      <c r="L358" s="36"/>
    </row>
    <row r="359" spans="2:12" x14ac:dyDescent="0.25">
      <c r="B359" s="39">
        <f t="shared" si="45"/>
        <v>357</v>
      </c>
      <c r="C359" s="40">
        <f t="shared" si="46"/>
        <v>54789</v>
      </c>
      <c r="D359" s="41">
        <f t="shared" si="51"/>
        <v>-157534.90552814241</v>
      </c>
      <c r="E359" s="41">
        <f t="shared" si="52"/>
        <v>2851.4337675860352</v>
      </c>
      <c r="F359" s="54">
        <f t="shared" si="47"/>
        <v>270.57</v>
      </c>
      <c r="G359" s="41">
        <f t="shared" si="48"/>
        <v>3122.0037675860353</v>
      </c>
      <c r="H359" s="41">
        <f t="shared" si="49"/>
        <v>3581.4805753764508</v>
      </c>
      <c r="I359" s="41">
        <f t="shared" si="53"/>
        <v>-459.47680779041542</v>
      </c>
      <c r="J359" s="41">
        <f t="shared" si="50"/>
        <v>-161116.38610351886</v>
      </c>
      <c r="K359" s="36"/>
      <c r="L359" s="36"/>
    </row>
    <row r="360" spans="2:12" x14ac:dyDescent="0.25">
      <c r="B360" s="39">
        <f t="shared" si="45"/>
        <v>358</v>
      </c>
      <c r="C360" s="40">
        <f t="shared" si="46"/>
        <v>54820</v>
      </c>
      <c r="D360" s="41">
        <f t="shared" si="51"/>
        <v>-161116.38610351886</v>
      </c>
      <c r="E360" s="41">
        <f t="shared" si="52"/>
        <v>2851.4337675860352</v>
      </c>
      <c r="F360" s="54">
        <f t="shared" si="47"/>
        <v>270.57</v>
      </c>
      <c r="G360" s="41">
        <f t="shared" si="48"/>
        <v>3122.0037675860353</v>
      </c>
      <c r="H360" s="41">
        <f t="shared" si="49"/>
        <v>3591.9265603879653</v>
      </c>
      <c r="I360" s="41">
        <f t="shared" si="53"/>
        <v>-469.92279280193003</v>
      </c>
      <c r="J360" s="41">
        <f t="shared" si="50"/>
        <v>-164708.31266390684</v>
      </c>
      <c r="K360" s="36"/>
      <c r="L360" s="36"/>
    </row>
    <row r="361" spans="2:12" x14ac:dyDescent="0.25">
      <c r="B361" s="39">
        <f t="shared" si="45"/>
        <v>359</v>
      </c>
      <c r="C361" s="40">
        <f t="shared" si="46"/>
        <v>54848</v>
      </c>
      <c r="D361" s="41">
        <f t="shared" si="51"/>
        <v>-164708.31266390684</v>
      </c>
      <c r="E361" s="41">
        <f t="shared" si="52"/>
        <v>2851.4337675860352</v>
      </c>
      <c r="F361" s="54">
        <f t="shared" si="47"/>
        <v>270.57</v>
      </c>
      <c r="G361" s="41">
        <f t="shared" si="48"/>
        <v>3122.0037675860353</v>
      </c>
      <c r="H361" s="41">
        <f t="shared" si="49"/>
        <v>3602.4030128557638</v>
      </c>
      <c r="I361" s="41">
        <f t="shared" si="53"/>
        <v>-480.39924526972828</v>
      </c>
      <c r="J361" s="41">
        <f t="shared" si="50"/>
        <v>-168310.7156767626</v>
      </c>
      <c r="K361" s="36"/>
      <c r="L361" s="36"/>
    </row>
    <row r="362" spans="2:12" x14ac:dyDescent="0.25">
      <c r="B362" s="39">
        <f t="shared" si="45"/>
        <v>360</v>
      </c>
      <c r="C362" s="40">
        <f t="shared" si="46"/>
        <v>54879</v>
      </c>
      <c r="D362" s="41">
        <f t="shared" si="51"/>
        <v>-168310.7156767626</v>
      </c>
      <c r="E362" s="41">
        <f t="shared" si="52"/>
        <v>2851.4337675860352</v>
      </c>
      <c r="F362" s="54">
        <f t="shared" si="47"/>
        <v>270.57</v>
      </c>
      <c r="G362" s="41">
        <f t="shared" si="48"/>
        <v>3122.0037675860353</v>
      </c>
      <c r="H362" s="41">
        <f t="shared" si="49"/>
        <v>3612.9100216432598</v>
      </c>
      <c r="I362" s="41">
        <f t="shared" si="53"/>
        <v>-490.90625405722426</v>
      </c>
      <c r="J362" s="41">
        <f t="shared" si="50"/>
        <v>-171923.62569840587</v>
      </c>
      <c r="K362" s="36"/>
      <c r="L362" s="36"/>
    </row>
    <row r="363" spans="2:12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38"/>
    </row>
    <row r="364" spans="2:12" x14ac:dyDescent="0.25">
      <c r="K364" s="38"/>
    </row>
    <row r="365" spans="2:12" x14ac:dyDescent="0.25">
      <c r="K365" s="38"/>
    </row>
    <row r="366" spans="2:12" x14ac:dyDescent="0.25">
      <c r="K366" s="38"/>
    </row>
    <row r="367" spans="2:12" x14ac:dyDescent="0.25">
      <c r="K367" s="38"/>
    </row>
    <row r="368" spans="2:12" x14ac:dyDescent="0.25">
      <c r="K368" s="38"/>
    </row>
    <row r="369" spans="11:11" x14ac:dyDescent="0.25">
      <c r="K369" s="38"/>
    </row>
    <row r="370" spans="11:11" x14ac:dyDescent="0.25">
      <c r="K370" s="38"/>
    </row>
    <row r="371" spans="11:11" x14ac:dyDescent="0.25">
      <c r="K371" s="38"/>
    </row>
    <row r="372" spans="11:11" x14ac:dyDescent="0.25">
      <c r="K372" s="38"/>
    </row>
    <row r="373" spans="11:11" x14ac:dyDescent="0.25">
      <c r="K373" s="38"/>
    </row>
    <row r="374" spans="11:11" x14ac:dyDescent="0.25">
      <c r="K374" s="38"/>
    </row>
    <row r="375" spans="11:11" x14ac:dyDescent="0.25">
      <c r="K375" s="38"/>
    </row>
    <row r="376" spans="11:11" x14ac:dyDescent="0.25">
      <c r="K376" s="38"/>
    </row>
    <row r="377" spans="11:11" x14ac:dyDescent="0.25">
      <c r="K377" s="38"/>
    </row>
    <row r="378" spans="11:11" x14ac:dyDescent="0.25">
      <c r="K378" s="38"/>
    </row>
    <row r="379" spans="11:11" x14ac:dyDescent="0.25">
      <c r="K379" s="38"/>
    </row>
    <row r="380" spans="11:11" x14ac:dyDescent="0.25">
      <c r="K380" s="38"/>
    </row>
    <row r="381" spans="11:11" x14ac:dyDescent="0.25">
      <c r="K381" s="38"/>
    </row>
    <row r="382" spans="11:11" x14ac:dyDescent="0.25">
      <c r="K382" s="38"/>
    </row>
    <row r="383" spans="11:11" x14ac:dyDescent="0.25">
      <c r="K383" s="38"/>
    </row>
    <row r="384" spans="11:11" x14ac:dyDescent="0.25">
      <c r="K384" s="38"/>
    </row>
    <row r="385" spans="11:11" x14ac:dyDescent="0.25">
      <c r="K385" s="38"/>
    </row>
    <row r="386" spans="11:11" x14ac:dyDescent="0.25">
      <c r="K386" s="38"/>
    </row>
    <row r="387" spans="11:11" x14ac:dyDescent="0.25">
      <c r="K387" s="38"/>
    </row>
  </sheetData>
  <mergeCells count="1">
    <mergeCell ref="B1:J1"/>
  </mergeCells>
  <pageMargins left="0.75" right="0.5" top="0.5" bottom="0.5" header="0.5" footer="0.5"/>
  <pageSetup scale="8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252B56A-C1ED-4ED8-97B2-4F9BF54065B2}">
            <xm:f>$B3&gt;Calc!$G$13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B3:J362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8"/>
  <sheetViews>
    <sheetView workbookViewId="0">
      <selection activeCell="A8" sqref="A8"/>
    </sheetView>
  </sheetViews>
  <sheetFormatPr defaultRowHeight="12" x14ac:dyDescent="0.2"/>
  <cols>
    <col min="1" max="1" width="38.5" bestFit="1" customWidth="1"/>
    <col min="2" max="2" width="30.1640625" bestFit="1" customWidth="1"/>
    <col min="6" max="6" width="36.6640625" bestFit="1" customWidth="1"/>
    <col min="7" max="7" width="13.6640625" bestFit="1" customWidth="1"/>
  </cols>
  <sheetData>
    <row r="1" spans="1:10" ht="12.75" x14ac:dyDescent="0.2">
      <c r="A1" s="53" t="s">
        <v>48</v>
      </c>
      <c r="F1" s="52" t="s">
        <v>45</v>
      </c>
    </row>
    <row r="2" spans="1:10" ht="12.75" x14ac:dyDescent="0.2">
      <c r="A2" s="29" t="str">
        <f>IF($A$26&gt;0,"Monthly Pmt Savings "&amp;TEXT($A$26,"$#,#"),IF($A$26&lt;0,"Additional Monthly Payment "&amp;TEXT(-$A$26,"$#,#"),IF($A$26=0,"No Change in Monthly Pmt "&amp;TEXT($A$26,"#,#"))))</f>
        <v>Monthly Pmt Savings $271</v>
      </c>
      <c r="F2" s="33" t="s">
        <v>26</v>
      </c>
      <c r="G2" s="43">
        <f>IF(Values_Entered,-PMT(Interest_Rate/12,Loan_Years*12,Loan_Amount),"")</f>
        <v>3121.9980472053999</v>
      </c>
    </row>
    <row r="3" spans="1:10" ht="12.75" x14ac:dyDescent="0.2">
      <c r="A3" s="17" t="str">
        <f>IF($A$23&gt;0,"Interest Savings "&amp;TEXT($A$23,"$#,#"),IF(A23&lt;0,"Interest Increase "&amp;TEXT(-$A$23,"#,#"),"No Change In Interest "))</f>
        <v>Interest Savings $130,747</v>
      </c>
      <c r="F3" s="33" t="s">
        <v>27</v>
      </c>
      <c r="G3" s="44">
        <f>IF(Values_Entered,Loan_Years*12,"")</f>
        <v>360</v>
      </c>
    </row>
    <row r="4" spans="1:10" ht="12.75" x14ac:dyDescent="0.2">
      <c r="A4" s="29" t="str">
        <f>"Loan 1 Total Payment "&amp;TEXT($A$11,"$#,#")&amp;" Per Month"</f>
        <v>Loan 1 Total Payment $3,122 Per Month</v>
      </c>
      <c r="F4" s="33" t="s">
        <v>28</v>
      </c>
      <c r="G4" s="44">
        <f>IF(Values_Entered,Number_of_Payments,"")</f>
        <v>360</v>
      </c>
    </row>
    <row r="5" spans="1:10" ht="12.75" x14ac:dyDescent="0.2">
      <c r="A5" s="29" t="str">
        <f>"Loan 2 Total Payment "&amp;TEXT($A$19,"$#,#")&amp;" Per Month"</f>
        <v>Loan 2 Total Payment $3,122 Per Month</v>
      </c>
      <c r="F5" s="33" t="s">
        <v>29</v>
      </c>
      <c r="G5" s="43">
        <f>IF(Values_Entered,SUMIF('Loan 1 Amortization '!Beg_Bal,"&gt;0",'Loan 1 Amortization '!Extra_Pay),"")</f>
        <v>0</v>
      </c>
    </row>
    <row r="6" spans="1:10" ht="12.75" x14ac:dyDescent="0.2">
      <c r="A6" s="29" t="str">
        <f>IF($A$31&gt;0,"Total Extra Payments "&amp;TEXT($A$31,"$#,#"),"No Extra Payment ")</f>
        <v>Total Extra Payments $83,606</v>
      </c>
      <c r="F6" s="33" t="s">
        <v>16</v>
      </c>
      <c r="G6" s="43">
        <f>IF(Values_Entered,SUMIF('Loan 1 Amortization '!Beg_Bal,"&gt;0",'Loan 1 Amortization '!Int),"")</f>
        <v>459999.29699394363</v>
      </c>
    </row>
    <row r="7" spans="1:10" x14ac:dyDescent="0.2">
      <c r="A7" s="17" t="str">
        <f>IF($A$36&gt;0,"Years Saved By Early Payoff   -     "&amp;TEXT($A$36,"#.#"),"No Early Payoff ")</f>
        <v>Years Saved By Early Payoff   -     4.3</v>
      </c>
    </row>
    <row r="8" spans="1:10" x14ac:dyDescent="0.2">
      <c r="A8" s="17" t="str">
        <f>IF($A$27&gt;0,"Payment Savings Over Term "&amp;TEXT($A$27,"$#,#"),"No Payment Savings ")</f>
        <v>Payment Savings Over Term $159,220</v>
      </c>
    </row>
    <row r="9" spans="1:10" ht="12.75" x14ac:dyDescent="0.2">
      <c r="A9" s="25"/>
      <c r="B9" s="23"/>
    </row>
    <row r="10" spans="1:10" ht="12.75" x14ac:dyDescent="0.2">
      <c r="A10" s="53" t="s">
        <v>41</v>
      </c>
      <c r="B10" s="23"/>
      <c r="F10" s="52" t="s">
        <v>42</v>
      </c>
      <c r="J10" s="10"/>
    </row>
    <row r="11" spans="1:10" ht="12.75" x14ac:dyDescent="0.2">
      <c r="A11" s="25">
        <f>'Loan 1 Amortization '!Scheduled_Monthly_Payment</f>
        <v>3121.9980472053999</v>
      </c>
      <c r="B11" s="23" t="s">
        <v>23</v>
      </c>
      <c r="F11" s="33" t="s">
        <v>26</v>
      </c>
      <c r="G11" s="43">
        <f>IF(Values_Entered_2,-PMT(Interest_Rate_2/12,Loan_Years_2*12,Loan_Amount_2),"")</f>
        <v>2851.4337675860352</v>
      </c>
    </row>
    <row r="12" spans="1:10" ht="12.75" x14ac:dyDescent="0.2">
      <c r="A12" s="25">
        <f>G2+Inputs!D10</f>
        <v>3121.9980472053999</v>
      </c>
      <c r="B12" s="23" t="s">
        <v>37</v>
      </c>
      <c r="F12" s="33" t="s">
        <v>27</v>
      </c>
      <c r="G12" s="44">
        <f>IF(Values_Entered_2,Loan_Years_2*12,"")</f>
        <v>360</v>
      </c>
    </row>
    <row r="13" spans="1:10" ht="12.75" x14ac:dyDescent="0.2">
      <c r="A13" s="25">
        <f>Inputs!H9</f>
        <v>459999.29699394363</v>
      </c>
      <c r="B13" s="23" t="s">
        <v>16</v>
      </c>
      <c r="F13" s="33" t="s">
        <v>28</v>
      </c>
      <c r="G13" s="44">
        <f>IF(Values_Entered_2,Number_of_Payments_2,"")</f>
        <v>309</v>
      </c>
    </row>
    <row r="14" spans="1:10" ht="12.75" x14ac:dyDescent="0.2">
      <c r="B14" s="23"/>
      <c r="F14" s="33" t="s">
        <v>29</v>
      </c>
      <c r="G14" s="43">
        <f ca="1">IF(Values_Entered_2,SUMIF([0]!Beg_Balance,"&gt;0",Extra_Pay_2),"")</f>
        <v>0</v>
      </c>
    </row>
    <row r="15" spans="1:10" ht="12.75" x14ac:dyDescent="0.2">
      <c r="A15" s="30"/>
      <c r="B15" s="23"/>
      <c r="F15" s="33" t="s">
        <v>16</v>
      </c>
      <c r="G15" s="43">
        <f>IF(Values_Entered_2,SUMIF([0]!Beg_Balance,"&gt;0",[0]!Intr_2),"")</f>
        <v>329252.23556009709</v>
      </c>
    </row>
    <row r="16" spans="1:10" ht="12.75" x14ac:dyDescent="0.2">
      <c r="A16" s="25"/>
      <c r="B16" s="23"/>
    </row>
    <row r="17" spans="1:2" ht="12.75" x14ac:dyDescent="0.2">
      <c r="A17" s="53" t="s">
        <v>42</v>
      </c>
      <c r="B17" s="23"/>
    </row>
    <row r="18" spans="1:2" ht="12.75" x14ac:dyDescent="0.2">
      <c r="A18" s="25">
        <f>'Loan 2 Amortization '!Scheduled_Monthly_Payment_2</f>
        <v>2851.4337675860352</v>
      </c>
      <c r="B18" s="23" t="s">
        <v>23</v>
      </c>
    </row>
    <row r="19" spans="1:2" ht="12.75" x14ac:dyDescent="0.2">
      <c r="A19" s="25">
        <f>G11+Scheduled_Extra_Payments_2</f>
        <v>3122.0037675860353</v>
      </c>
      <c r="B19" s="23" t="s">
        <v>37</v>
      </c>
    </row>
    <row r="20" spans="1:2" ht="12.75" x14ac:dyDescent="0.2">
      <c r="A20" s="25">
        <f>IF(Values_Entered_2,SUMIF(Beg_Balance,"&gt;0",Intr_2),"")</f>
        <v>329252.23556009709</v>
      </c>
      <c r="B20" s="23" t="s">
        <v>16</v>
      </c>
    </row>
    <row r="21" spans="1:2" ht="12.75" x14ac:dyDescent="0.2">
      <c r="A21" s="53"/>
      <c r="B21" s="23"/>
    </row>
    <row r="22" spans="1:2" ht="12.75" x14ac:dyDescent="0.2">
      <c r="A22" s="53" t="s">
        <v>43</v>
      </c>
      <c r="B22" s="23"/>
    </row>
    <row r="23" spans="1:2" ht="12.75" x14ac:dyDescent="0.2">
      <c r="A23" s="25">
        <f>Inputs!$H$9-Inputs!$Q$9</f>
        <v>130747.06143384654</v>
      </c>
      <c r="B23" s="23" t="s">
        <v>24</v>
      </c>
    </row>
    <row r="24" spans="1:2" ht="12.75" x14ac:dyDescent="0.2">
      <c r="A24" s="25"/>
      <c r="B24" s="23"/>
    </row>
    <row r="25" spans="1:2" ht="12.75" x14ac:dyDescent="0.2">
      <c r="A25" s="53" t="s">
        <v>44</v>
      </c>
      <c r="B25" s="23"/>
    </row>
    <row r="26" spans="1:2" ht="12.75" x14ac:dyDescent="0.2">
      <c r="A26" s="25">
        <f>$A$11-$A$18</f>
        <v>270.5642796193647</v>
      </c>
      <c r="B26" s="23" t="s">
        <v>25</v>
      </c>
    </row>
    <row r="27" spans="1:2" ht="12.75" x14ac:dyDescent="0.2">
      <c r="A27" s="25">
        <f>Inputs!$H$6-Inputs!$Q$6</f>
        <v>159220.13280985027</v>
      </c>
      <c r="B27" s="23" t="s">
        <v>33</v>
      </c>
    </row>
    <row r="28" spans="1:2" ht="12.75" x14ac:dyDescent="0.2">
      <c r="A28" s="25"/>
      <c r="B28" s="23"/>
    </row>
    <row r="29" spans="1:2" ht="12.75" x14ac:dyDescent="0.2">
      <c r="A29" s="53" t="s">
        <v>46</v>
      </c>
    </row>
    <row r="30" spans="1:2" ht="12.75" x14ac:dyDescent="0.2">
      <c r="A30" s="25">
        <f>Inputs!H7</f>
        <v>0</v>
      </c>
      <c r="B30" s="23" t="s">
        <v>39</v>
      </c>
    </row>
    <row r="31" spans="1:2" ht="12.75" x14ac:dyDescent="0.2">
      <c r="A31" s="25">
        <f>Inputs!Q7</f>
        <v>83606.130000000398</v>
      </c>
      <c r="B31" s="23" t="s">
        <v>40</v>
      </c>
    </row>
    <row r="33" spans="1:2" ht="12.75" x14ac:dyDescent="0.2">
      <c r="A33" s="53" t="s">
        <v>47</v>
      </c>
      <c r="B33" s="23"/>
    </row>
    <row r="34" spans="1:2" ht="12.75" x14ac:dyDescent="0.2">
      <c r="A34" s="25">
        <f>Inputs!$H$11/12</f>
        <v>30</v>
      </c>
      <c r="B34" s="23" t="s">
        <v>35</v>
      </c>
    </row>
    <row r="35" spans="1:2" ht="12.75" x14ac:dyDescent="0.2">
      <c r="A35" s="25">
        <f>Inputs!$Q$11/12</f>
        <v>25.75</v>
      </c>
      <c r="B35" s="23" t="s">
        <v>36</v>
      </c>
    </row>
    <row r="36" spans="1:2" ht="12.75" x14ac:dyDescent="0.2">
      <c r="A36" s="25">
        <f>A34-A35</f>
        <v>4.25</v>
      </c>
      <c r="B36" s="23" t="s">
        <v>34</v>
      </c>
    </row>
    <row r="37" spans="1:2" x14ac:dyDescent="0.2">
      <c r="B37" s="23"/>
    </row>
    <row r="38" spans="1:2" x14ac:dyDescent="0.2">
      <c r="B3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44</vt:i4>
      </vt:variant>
    </vt:vector>
  </HeadingPairs>
  <TitlesOfParts>
    <vt:vector size="48" baseType="lpstr">
      <vt:lpstr>Inputs</vt:lpstr>
      <vt:lpstr>Loan 1 Amortization </vt:lpstr>
      <vt:lpstr>Loan 2 Amortization </vt:lpstr>
      <vt:lpstr>Calc</vt:lpstr>
      <vt:lpstr>'Loan 1 Amortization '!Beg_Bal</vt:lpstr>
      <vt:lpstr>Beg_Balance</vt:lpstr>
      <vt:lpstr>'Loan 1 Amortization '!Data</vt:lpstr>
      <vt:lpstr>'Loan 2 Amortization '!Data_2</vt:lpstr>
      <vt:lpstr>'Loan 1 Amortization '!End_Bal</vt:lpstr>
      <vt:lpstr>'Loan 2 Amortization '!End_Balance</vt:lpstr>
      <vt:lpstr>Calc!Extra_Pay</vt:lpstr>
      <vt:lpstr>'Loan 1 Amortization '!Extra_Pay</vt:lpstr>
      <vt:lpstr>Calc!Extra_Pay_2</vt:lpstr>
      <vt:lpstr>Inputs!Extra_Pay_2</vt:lpstr>
      <vt:lpstr>'Loan 2 Amortization '!Extra_Pay_2</vt:lpstr>
      <vt:lpstr>'Loan 1 Amortization '!Full_Print</vt:lpstr>
      <vt:lpstr>'Loan 2 Amortization '!Full_Print</vt:lpstr>
      <vt:lpstr>Calc!Int</vt:lpstr>
      <vt:lpstr>'Loan 1 Amortization '!Int</vt:lpstr>
      <vt:lpstr>Calc!Interest_Rate</vt:lpstr>
      <vt:lpstr>Inputs!Interest_Rate</vt:lpstr>
      <vt:lpstr>'Loan 1 Amortization '!Interest_Rate</vt:lpstr>
      <vt:lpstr>Interest_Rate_2</vt:lpstr>
      <vt:lpstr>Intr_2</vt:lpstr>
      <vt:lpstr>Calc!Loan_Amount</vt:lpstr>
      <vt:lpstr>Inputs!Loan_Amount</vt:lpstr>
      <vt:lpstr>'Loan 1 Amortization '!Loan_Amount</vt:lpstr>
      <vt:lpstr>Loan_Amount_2</vt:lpstr>
      <vt:lpstr>'Loan 1 Amortization '!Loan_Start</vt:lpstr>
      <vt:lpstr>Loan_Start_2</vt:lpstr>
      <vt:lpstr>'Loan 1 Amortization '!Pay_Date</vt:lpstr>
      <vt:lpstr>'Loan 2 Amortization '!Pay_Date_2</vt:lpstr>
      <vt:lpstr>'Loan 1 Amortization '!Pay_Num</vt:lpstr>
      <vt:lpstr>'Loan 2 Amortization '!Pay_Num_2</vt:lpstr>
      <vt:lpstr>'Loan 1 Amortization '!Princ</vt:lpstr>
      <vt:lpstr>'Loan 2 Amortization '!Princ_2</vt:lpstr>
      <vt:lpstr>'Loan 1 Amortization '!Print_Titles</vt:lpstr>
      <vt:lpstr>'Loan 2 Amortization '!Print_Titles_2</vt:lpstr>
      <vt:lpstr>'Loan 1 Amortization '!Sched_Pay</vt:lpstr>
      <vt:lpstr>'Loan 2 Amortization '!Sched_Pay_2</vt:lpstr>
      <vt:lpstr>'Loan 1 Amortization '!Scheduled_Extra_Payments</vt:lpstr>
      <vt:lpstr>Scheduled_Extra_Payments_2</vt:lpstr>
      <vt:lpstr>'Loan 1 Amortization '!Scheduled_Interest_Rate</vt:lpstr>
      <vt:lpstr>'Loan 2 Amortization '!Scheduled_Interest_Rate_2</vt:lpstr>
      <vt:lpstr>'Loan 1 Amortization '!Scheduled_Monthly_Payment</vt:lpstr>
      <vt:lpstr>'Loan 2 Amortization '!Scheduled_Monthly_Payment_2</vt:lpstr>
      <vt:lpstr>'Loan 1 Amortization '!Total_Pay</vt:lpstr>
      <vt:lpstr>Total_Pay_2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Schaff, Dustin</dc:creator>
  <cp:lastModifiedBy>Brian Cantrall</cp:lastModifiedBy>
  <cp:lastPrinted>2015-03-20T15:57:43Z</cp:lastPrinted>
  <dcterms:created xsi:type="dcterms:W3CDTF">2011-04-30T19:50:22Z</dcterms:created>
  <dcterms:modified xsi:type="dcterms:W3CDTF">2020-07-09T20:03:23Z</dcterms:modified>
</cp:coreProperties>
</file>